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15330" windowHeight="1140" activeTab="0"/>
  </bookViews>
  <sheets>
    <sheet name="table" sheetId="1" r:id="rId1"/>
    <sheet name="COOLING RANGE" sheetId="2" r:id="rId2"/>
    <sheet name="WORKING RANGE" sheetId="3" r:id="rId3"/>
    <sheet name="MELTING RANGE" sheetId="4" r:id="rId4"/>
    <sheet name="DEVIATION" sheetId="5" r:id="rId5"/>
  </sheets>
  <definedNames>
    <definedName name="__123Graph_AV-COOL" hidden="1">'table'!$A$42:$A$66</definedName>
    <definedName name="__123Graph_AV-TOTAL" hidden="1">'table'!$F$5:$F$15</definedName>
    <definedName name="__123Graph_AV-WORK1" hidden="1">'table'!$D$42:$D$66</definedName>
    <definedName name="__123Graph_AV-WORK2" hidden="1">'table'!$H$42:$H$66</definedName>
    <definedName name="__123Graph_D" hidden="1">'table'!$V$2:$V$24</definedName>
    <definedName name="__123Graph_DDVIS-0" hidden="1">'table'!$V$2:$V$24</definedName>
    <definedName name="__123Graph_DDVIS-1" hidden="1">'table'!$V$2:$V$24</definedName>
    <definedName name="__123Graph_DDVIS-2" hidden="1">'table'!$V$2:$V$24</definedName>
    <definedName name="__123Graph_F" hidden="1">'table'!$W$2:$W$24</definedName>
    <definedName name="__123Graph_FDVIS-0" hidden="1">'table'!$W$2:$W$24</definedName>
    <definedName name="__123Graph_FDVIS-1" hidden="1">'table'!$W$2:$W$24</definedName>
    <definedName name="__123Graph_FDVIS-2" hidden="1">'table'!$W$2:$W$24</definedName>
    <definedName name="__123Graph_X" hidden="1">'table'!$U$2:$U$24</definedName>
    <definedName name="__123Graph_XDVIS-0" hidden="1">'table'!$U$2:$U$24</definedName>
    <definedName name="__123Graph_XDVIS-1" hidden="1">'table'!$U$2:$U$24</definedName>
    <definedName name="__123Graph_XDVIS-2" hidden="1">'table'!$U$2:$U$24</definedName>
    <definedName name="__123Graph_XV-COOL" hidden="1">'table'!$B$42:$B$66</definedName>
    <definedName name="__123Graph_XV-TOTAL" hidden="1">'table'!$G$5:$G$15</definedName>
    <definedName name="__123Graph_XV-WORK1" hidden="1">'table'!$E$42:$E$55</definedName>
    <definedName name="__123Graph_XV-WORK2" hidden="1">'table'!$I$42:$I$66</definedName>
    <definedName name="_Regression_Int" localSheetId="0" hidden="1">1</definedName>
    <definedName name="Druckbereich_MI" localSheetId="0">'table'!$A$4:$G$20</definedName>
    <definedName name="_xlnm.Print_Area" localSheetId="0">'table'!$A$4:$G$20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<sst xmlns="http://schemas.openxmlformats.org/spreadsheetml/2006/main" count="75" uniqueCount="41">
  <si>
    <t>TARGET</t>
  </si>
  <si>
    <t>NEW</t>
  </si>
  <si>
    <t>L = 2</t>
  </si>
  <si>
    <t>L = 4</t>
  </si>
  <si>
    <t>L = 6</t>
  </si>
  <si>
    <t>DIFF</t>
  </si>
  <si>
    <t>y(j)</t>
  </si>
  <si>
    <t>SiO2</t>
  </si>
  <si>
    <t>wt. %</t>
  </si>
  <si>
    <t>L</t>
  </si>
  <si>
    <t>T</t>
  </si>
  <si>
    <t>dT</t>
  </si>
  <si>
    <t>TiO2</t>
  </si>
  <si>
    <t>ZrO2</t>
  </si>
  <si>
    <t>Al2O3</t>
  </si>
  <si>
    <t>B2O3</t>
  </si>
  <si>
    <t>B²</t>
  </si>
  <si>
    <t>MgO</t>
  </si>
  <si>
    <t>CaO</t>
  </si>
  <si>
    <t>BaO</t>
  </si>
  <si>
    <t>ZnO</t>
  </si>
  <si>
    <t>PbO</t>
  </si>
  <si>
    <t>Li2O</t>
  </si>
  <si>
    <t>Na2O</t>
  </si>
  <si>
    <t>K2O</t>
  </si>
  <si>
    <t>W.R.I.</t>
  </si>
  <si>
    <t>G.T.</t>
  </si>
  <si>
    <t>A</t>
  </si>
  <si>
    <t>sum</t>
  </si>
  <si>
    <t>R.M.S.</t>
  </si>
  <si>
    <t>B</t>
  </si>
  <si>
    <t>D.I.</t>
  </si>
  <si>
    <t>To</t>
  </si>
  <si>
    <t/>
  </si>
  <si>
    <t>COOL</t>
  </si>
  <si>
    <t>°C</t>
  </si>
  <si>
    <t>TEACH PROGRAM: SODA ASH REDUCTION</t>
  </si>
  <si>
    <t>low soda ash</t>
  </si>
  <si>
    <t>DEVIATION</t>
  </si>
  <si>
    <t>WORK</t>
  </si>
  <si>
    <t>MELT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</si>
</sst>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€&quot;\ #,##0;&quot;€&quot;\ \-#,##0"/>
    <numFmt numFmtId="188" formatCode="&quot;€&quot;\ #,##0;[Red]&quot;€&quot;\ \-#,##0"/>
    <numFmt numFmtId="189" formatCode="&quot;€&quot;\ #,##0.00;&quot;€&quot;\ \-#,##0.00"/>
    <numFmt numFmtId="190" formatCode="&quot;€&quot;\ #,##0.00;[Red]&quot;€&quot;\ \-#,##0.00"/>
    <numFmt numFmtId="191" formatCode="_ &quot;€&quot;\ * #,##0_ ;_ &quot;€&quot;\ * \-#,##0_ ;_ &quot;€&quot;\ * &quot;-&quot;_ ;_ @_ "/>
    <numFmt numFmtId="192" formatCode="_ * #,##0_ ;_ * \-#,##0_ ;_ * &quot;-&quot;_ ;_ @_ "/>
    <numFmt numFmtId="193" formatCode="_ &quot;€&quot;\ * #,##0.00_ ;_ &quot;€&quot;\ * \-#,##0.00_ ;_ &quot;€&quot;\ * &quot;-&quot;??_ ;_ @_ "/>
    <numFmt numFmtId="194" formatCode="_ * #,##0.00_ ;_ * \-#,##0.00_ ;_ * &quot;-&quot;??_ ;_ @_ "/>
    <numFmt numFmtId="195" formatCode="0.0_)"/>
    <numFmt numFmtId="196" formatCode="0.00_)"/>
    <numFmt numFmtId="197" formatCode="0.000_)"/>
    <numFmt numFmtId="198" formatCode=";;;"/>
    <numFmt numFmtId="199" formatCode="0.0000_)"/>
    <numFmt numFmtId="200" formatCode="0.0"/>
  </numFmts>
  <fonts count="9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i/>
      <sz val="14"/>
      <name val="Arial"/>
      <family val="2"/>
    </font>
    <font>
      <sz val="16"/>
      <color indexed="12"/>
      <name val="Arial"/>
      <family val="2"/>
    </font>
    <font>
      <b/>
      <sz val="12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95" fontId="0" fillId="0" borderId="0" xfId="0" applyNumberFormat="1" applyAlignment="1" applyProtection="1">
      <alignment/>
      <protection/>
    </xf>
    <xf numFmtId="196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197" fontId="0" fillId="0" borderId="0" xfId="0" applyNumberFormat="1" applyAlignment="1" applyProtection="1">
      <alignment/>
      <protection/>
    </xf>
    <xf numFmtId="195" fontId="2" fillId="0" borderId="0" xfId="0" applyNumberFormat="1" applyFont="1" applyAlignment="1" applyProtection="1">
      <alignment/>
      <protection locked="0"/>
    </xf>
    <xf numFmtId="199" fontId="0" fillId="0" borderId="0" xfId="0" applyNumberFormat="1" applyAlignment="1" applyProtection="1">
      <alignment/>
      <protection/>
    </xf>
    <xf numFmtId="0" fontId="3" fillId="0" borderId="0" xfId="0" applyFont="1" applyAlignment="1">
      <alignment/>
    </xf>
    <xf numFmtId="196" fontId="4" fillId="0" borderId="0" xfId="0" applyNumberFormat="1" applyFont="1" applyAlignment="1" applyProtection="1">
      <alignment horizontal="left"/>
      <protection locked="0"/>
    </xf>
    <xf numFmtId="0" fontId="3" fillId="2" borderId="0" xfId="0" applyFont="1" applyFill="1" applyAlignment="1">
      <alignment/>
    </xf>
    <xf numFmtId="0" fontId="3" fillId="2" borderId="0" xfId="0" applyFont="1" applyFill="1" applyAlignment="1" applyProtection="1">
      <alignment horizontal="right"/>
      <protection/>
    </xf>
    <xf numFmtId="0" fontId="3" fillId="2" borderId="0" xfId="0" applyFont="1" applyFill="1" applyAlignment="1" applyProtection="1">
      <alignment horizontal="left"/>
      <protection/>
    </xf>
    <xf numFmtId="196" fontId="3" fillId="2" borderId="0" xfId="0" applyNumberFormat="1" applyFont="1" applyFill="1" applyAlignment="1" applyProtection="1">
      <alignment/>
      <protection/>
    </xf>
    <xf numFmtId="196" fontId="4" fillId="2" borderId="0" xfId="0" applyNumberFormat="1" applyFont="1" applyFill="1" applyAlignment="1" applyProtection="1">
      <alignment/>
      <protection locked="0"/>
    </xf>
    <xf numFmtId="198" fontId="4" fillId="2" borderId="0" xfId="0" applyNumberFormat="1" applyFont="1" applyFill="1" applyAlignment="1" applyProtection="1">
      <alignment/>
      <protection locked="0"/>
    </xf>
    <xf numFmtId="0" fontId="3" fillId="3" borderId="0" xfId="0" applyFont="1" applyFill="1" applyAlignment="1">
      <alignment/>
    </xf>
    <xf numFmtId="0" fontId="3" fillId="3" borderId="0" xfId="0" applyFont="1" applyFill="1" applyAlignment="1" applyProtection="1">
      <alignment horizontal="right"/>
      <protection/>
    </xf>
    <xf numFmtId="195" fontId="3" fillId="3" borderId="0" xfId="0" applyNumberFormat="1" applyFont="1" applyFill="1" applyAlignment="1" applyProtection="1">
      <alignment/>
      <protection/>
    </xf>
    <xf numFmtId="195" fontId="5" fillId="3" borderId="0" xfId="0" applyNumberFormat="1" applyFont="1" applyFill="1" applyAlignment="1" applyProtection="1">
      <alignment/>
      <protection/>
    </xf>
    <xf numFmtId="195" fontId="5" fillId="3" borderId="0" xfId="0" applyNumberFormat="1" applyFont="1" applyFill="1" applyAlignment="1" applyProtection="1">
      <alignment/>
      <protection locked="0"/>
    </xf>
    <xf numFmtId="195" fontId="4" fillId="3" borderId="0" xfId="0" applyNumberFormat="1" applyFont="1" applyFill="1" applyAlignment="1" applyProtection="1">
      <alignment/>
      <protection locked="0"/>
    </xf>
    <xf numFmtId="196" fontId="5" fillId="3" borderId="0" xfId="0" applyNumberFormat="1" applyFont="1" applyFill="1" applyAlignment="1" applyProtection="1">
      <alignment/>
      <protection/>
    </xf>
    <xf numFmtId="0" fontId="5" fillId="3" borderId="0" xfId="0" applyFont="1" applyFill="1" applyAlignment="1">
      <alignment/>
    </xf>
    <xf numFmtId="199" fontId="5" fillId="3" borderId="0" xfId="0" applyNumberFormat="1" applyFont="1" applyFill="1" applyAlignment="1" applyProtection="1">
      <alignment/>
      <protection/>
    </xf>
    <xf numFmtId="199" fontId="5" fillId="3" borderId="0" xfId="0" applyNumberFormat="1" applyFont="1" applyFill="1" applyAlignment="1" applyProtection="1">
      <alignment/>
      <protection locked="0"/>
    </xf>
    <xf numFmtId="0" fontId="7" fillId="0" borderId="0" xfId="0" applyFont="1" applyAlignment="1" applyProtection="1">
      <alignment horizontal="left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>
      <alignment/>
    </xf>
    <xf numFmtId="195" fontId="0" fillId="2" borderId="0" xfId="0" applyNumberFormat="1" applyFill="1" applyAlignment="1" applyProtection="1">
      <alignment/>
      <protection/>
    </xf>
    <xf numFmtId="0" fontId="0" fillId="4" borderId="0" xfId="0" applyFill="1" applyAlignment="1" applyProtection="1">
      <alignment horizontal="right"/>
      <protection/>
    </xf>
    <xf numFmtId="0" fontId="0" fillId="4" borderId="0" xfId="0" applyFill="1" applyAlignment="1">
      <alignment/>
    </xf>
    <xf numFmtId="195" fontId="0" fillId="4" borderId="0" xfId="0" applyNumberFormat="1" applyFill="1" applyAlignment="1" applyProtection="1">
      <alignment/>
      <protection/>
    </xf>
    <xf numFmtId="0" fontId="0" fillId="5" borderId="0" xfId="0" applyFill="1" applyAlignment="1">
      <alignment/>
    </xf>
    <xf numFmtId="200" fontId="0" fillId="5" borderId="0" xfId="0" applyNumberFormat="1" applyFill="1" applyAlignment="1" applyProtection="1">
      <alignment horizontal="right"/>
      <protection/>
    </xf>
    <xf numFmtId="195" fontId="0" fillId="5" borderId="0" xfId="0" applyNumberFormat="1" applyFill="1" applyAlignment="1" applyProtection="1">
      <alignment/>
      <protection/>
    </xf>
    <xf numFmtId="195" fontId="2" fillId="5" borderId="0" xfId="0" applyNumberFormat="1" applyFont="1" applyFill="1" applyAlignment="1" applyProtection="1">
      <alignment/>
      <protection locked="0"/>
    </xf>
    <xf numFmtId="200" fontId="2" fillId="5" borderId="0" xfId="0" applyNumberFormat="1" applyFont="1" applyFill="1" applyAlignment="1" applyProtection="1">
      <alignment horizontal="right"/>
      <protection locked="0"/>
    </xf>
    <xf numFmtId="0" fontId="0" fillId="6" borderId="0" xfId="0" applyFill="1" applyAlignment="1" applyProtection="1">
      <alignment horizontal="right"/>
      <protection/>
    </xf>
    <xf numFmtId="0" fontId="0" fillId="6" borderId="0" xfId="0" applyFill="1" applyAlignment="1">
      <alignment/>
    </xf>
    <xf numFmtId="200" fontId="0" fillId="6" borderId="0" xfId="0" applyNumberFormat="1" applyFill="1" applyAlignment="1">
      <alignment horizontal="right"/>
    </xf>
    <xf numFmtId="200" fontId="0" fillId="6" borderId="0" xfId="0" applyNumberFormat="1" applyFill="1" applyAlignment="1" applyProtection="1">
      <alignment horizontal="right"/>
      <protection/>
    </xf>
    <xf numFmtId="195" fontId="0" fillId="6" borderId="0" xfId="0" applyNumberFormat="1" applyFill="1" applyAlignment="1">
      <alignment/>
    </xf>
    <xf numFmtId="195" fontId="8" fillId="3" borderId="0" xfId="0" applyNumberFormat="1" applyFont="1" applyFill="1" applyAlignment="1" applyProtection="1">
      <alignment horizontal="right"/>
      <protection/>
    </xf>
    <xf numFmtId="195" fontId="8" fillId="3" borderId="0" xfId="0" applyNumberFormat="1" applyFont="1" applyFill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table!$C$42:$C$66</c:f>
              <c:numCache>
                <c:ptCount val="25"/>
                <c:pt idx="0">
                  <c:v>504.8733263763549</c:v>
                </c:pt>
                <c:pt idx="1">
                  <c:v>513.409749247361</c:v>
                </c:pt>
                <c:pt idx="2">
                  <c:v>522.4871625916123</c:v>
                </c:pt>
                <c:pt idx="3">
                  <c:v>532.1586767262604</c:v>
                </c:pt>
                <c:pt idx="4">
                  <c:v>542.484589115863</c:v>
                </c:pt>
                <c:pt idx="5">
                  <c:v>553.5336426927416</c:v>
                </c:pt>
                <c:pt idx="6">
                  <c:v>565.384558137215</c:v>
                </c:pt>
                <c:pt idx="7">
                  <c:v>578.1279123250742</c:v>
                </c:pt>
                <c:pt idx="8">
                  <c:v>591.8684577511181</c:v>
                </c:pt>
                <c:pt idx="9">
                  <c:v>606.7280086218</c:v>
                </c:pt>
                <c:pt idx="10">
                  <c:v>622.849061992923</c:v>
                </c:pt>
                <c:pt idx="11">
                  <c:v>659.5778601890518</c:v>
                </c:pt>
                <c:pt idx="13">
                  <c:v>514.7315544779717</c:v>
                </c:pt>
                <c:pt idx="14">
                  <c:v>523.2602799795525</c:v>
                </c:pt>
                <c:pt idx="15">
                  <c:v>532.3282493393697</c:v>
                </c:pt>
                <c:pt idx="16">
                  <c:v>541.9882740888615</c:v>
                </c:pt>
                <c:pt idx="17">
                  <c:v>552.3002947060595</c:v>
                </c:pt>
                <c:pt idx="18">
                  <c:v>563.3326255348</c:v>
                </c:pt>
                <c:pt idx="19">
                  <c:v>575.1634700235097</c:v>
                </c:pt>
                <c:pt idx="20">
                  <c:v>587.8827773343835</c:v>
                </c:pt>
                <c:pt idx="21">
                  <c:v>601.5945335492767</c:v>
                </c:pt>
                <c:pt idx="22">
                  <c:v>616.4196109765667</c:v>
                </c:pt>
                <c:pt idx="23">
                  <c:v>632.4993408720845</c:v>
                </c:pt>
                <c:pt idx="24">
                  <c:v>669.1187507817153</c:v>
                </c:pt>
              </c:numCache>
            </c:numRef>
          </c:xVal>
          <c:yVal>
            <c:numRef>
              <c:f>table!$A$42:$A$66</c:f>
              <c:numCache>
                <c:ptCount val="25"/>
                <c:pt idx="0">
                  <c:v>15</c:v>
                </c:pt>
                <c:pt idx="1">
                  <c:v>14.5</c:v>
                </c:pt>
                <c:pt idx="2">
                  <c:v>14</c:v>
                </c:pt>
                <c:pt idx="3">
                  <c:v>13.5</c:v>
                </c:pt>
                <c:pt idx="4">
                  <c:v>13</c:v>
                </c:pt>
                <c:pt idx="5">
                  <c:v>12.5</c:v>
                </c:pt>
                <c:pt idx="6">
                  <c:v>12</c:v>
                </c:pt>
                <c:pt idx="7">
                  <c:v>11.5</c:v>
                </c:pt>
                <c:pt idx="8">
                  <c:v>11</c:v>
                </c:pt>
                <c:pt idx="9">
                  <c:v>10.5</c:v>
                </c:pt>
                <c:pt idx="10">
                  <c:v>10</c:v>
                </c:pt>
                <c:pt idx="11">
                  <c:v>9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table!$I$42:$I$66</c:f>
              <c:numCache>
                <c:ptCount val="25"/>
                <c:pt idx="0">
                  <c:v>1647.7538015950176</c:v>
                </c:pt>
                <c:pt idx="1">
                  <c:v>1462.8347222222221</c:v>
                </c:pt>
                <c:pt idx="2">
                  <c:v>1208.1850399259163</c:v>
                </c:pt>
                <c:pt idx="3">
                  <c:v>1116.7865132375337</c:v>
                </c:pt>
                <c:pt idx="4">
                  <c:v>1041.1027777777779</c:v>
                </c:pt>
                <c:pt idx="13">
                  <c:v>1649.067564294339</c:v>
                </c:pt>
                <c:pt idx="14">
                  <c:v>1460.9180555555554</c:v>
                </c:pt>
                <c:pt idx="15">
                  <c:v>1202.7230829186408</c:v>
                </c:pt>
                <c:pt idx="16">
                  <c:v>1110.3062427030031</c:v>
                </c:pt>
                <c:pt idx="17">
                  <c:v>1033.8805555555555</c:v>
                </c:pt>
              </c:numCache>
            </c:numRef>
          </c:xVal>
          <c:yVal>
            <c:numRef>
              <c:f>table!$B$42:$B$66</c:f>
              <c:numCache>
                <c:ptCount val="25"/>
                <c:pt idx="13">
                  <c:v>15</c:v>
                </c:pt>
                <c:pt idx="14">
                  <c:v>14.5</c:v>
                </c:pt>
                <c:pt idx="15">
                  <c:v>14</c:v>
                </c:pt>
                <c:pt idx="16">
                  <c:v>13.5</c:v>
                </c:pt>
                <c:pt idx="17">
                  <c:v>13</c:v>
                </c:pt>
                <c:pt idx="18">
                  <c:v>12.5</c:v>
                </c:pt>
                <c:pt idx="19">
                  <c:v>12</c:v>
                </c:pt>
                <c:pt idx="20">
                  <c:v>11.5</c:v>
                </c:pt>
                <c:pt idx="21">
                  <c:v>11</c:v>
                </c:pt>
                <c:pt idx="22">
                  <c:v>10.5</c:v>
                </c:pt>
                <c:pt idx="23">
                  <c:v>10</c:v>
                </c:pt>
                <c:pt idx="24">
                  <c:v>9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table!$C$42:$C$66</c:f>
              <c:numCache>
                <c:ptCount val="25"/>
                <c:pt idx="0">
                  <c:v>504.8733263763549</c:v>
                </c:pt>
                <c:pt idx="1">
                  <c:v>513.409749247361</c:v>
                </c:pt>
                <c:pt idx="2">
                  <c:v>522.4871625916123</c:v>
                </c:pt>
                <c:pt idx="3">
                  <c:v>532.1586767262604</c:v>
                </c:pt>
                <c:pt idx="4">
                  <c:v>542.484589115863</c:v>
                </c:pt>
                <c:pt idx="5">
                  <c:v>553.5336426927416</c:v>
                </c:pt>
                <c:pt idx="6">
                  <c:v>565.384558137215</c:v>
                </c:pt>
                <c:pt idx="7">
                  <c:v>578.1279123250742</c:v>
                </c:pt>
                <c:pt idx="8">
                  <c:v>591.8684577511181</c:v>
                </c:pt>
                <c:pt idx="9">
                  <c:v>606.7280086218</c:v>
                </c:pt>
                <c:pt idx="10">
                  <c:v>622.849061992923</c:v>
                </c:pt>
                <c:pt idx="11">
                  <c:v>659.5778601890518</c:v>
                </c:pt>
                <c:pt idx="13">
                  <c:v>514.7315544779717</c:v>
                </c:pt>
                <c:pt idx="14">
                  <c:v>523.2602799795525</c:v>
                </c:pt>
                <c:pt idx="15">
                  <c:v>532.3282493393697</c:v>
                </c:pt>
                <c:pt idx="16">
                  <c:v>541.9882740888615</c:v>
                </c:pt>
                <c:pt idx="17">
                  <c:v>552.3002947060595</c:v>
                </c:pt>
                <c:pt idx="18">
                  <c:v>563.3326255348</c:v>
                </c:pt>
                <c:pt idx="19">
                  <c:v>575.1634700235097</c:v>
                </c:pt>
                <c:pt idx="20">
                  <c:v>587.8827773343835</c:v>
                </c:pt>
                <c:pt idx="21">
                  <c:v>601.5945335492767</c:v>
                </c:pt>
                <c:pt idx="22">
                  <c:v>616.4196109765667</c:v>
                </c:pt>
                <c:pt idx="23">
                  <c:v>632.4993408720845</c:v>
                </c:pt>
                <c:pt idx="24">
                  <c:v>669.1187507817153</c:v>
                </c:pt>
              </c:numCache>
            </c:numRef>
          </c:xVal>
          <c:yVal>
            <c:numRef>
              <c:f>table!$B$42:$B$66</c:f>
              <c:numCache>
                <c:ptCount val="25"/>
                <c:pt idx="13">
                  <c:v>15</c:v>
                </c:pt>
                <c:pt idx="14">
                  <c:v>14.5</c:v>
                </c:pt>
                <c:pt idx="15">
                  <c:v>14</c:v>
                </c:pt>
                <c:pt idx="16">
                  <c:v>13.5</c:v>
                </c:pt>
                <c:pt idx="17">
                  <c:v>13</c:v>
                </c:pt>
                <c:pt idx="18">
                  <c:v>12.5</c:v>
                </c:pt>
                <c:pt idx="19">
                  <c:v>12</c:v>
                </c:pt>
                <c:pt idx="20">
                  <c:v>11.5</c:v>
                </c:pt>
                <c:pt idx="21">
                  <c:v>11</c:v>
                </c:pt>
                <c:pt idx="22">
                  <c:v>10.5</c:v>
                </c:pt>
                <c:pt idx="23">
                  <c:v>10</c:v>
                </c:pt>
                <c:pt idx="24">
                  <c:v>9</c:v>
                </c:pt>
              </c:numCache>
            </c:numRef>
          </c:yVal>
          <c:smooth val="1"/>
        </c:ser>
        <c:axId val="66194777"/>
        <c:axId val="58882082"/>
      </c:scatterChart>
      <c:valAx>
        <c:axId val="66194777"/>
        <c:scaling>
          <c:orientation val="minMax"/>
          <c:max val="700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/>
                  <a:t>T in 1000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1" i="1" u="none" baseline="0"/>
            </a:pPr>
          </a:p>
        </c:txPr>
        <c:crossAx val="58882082"/>
        <c:crosses val="autoZero"/>
        <c:crossBetween val="midCat"/>
        <c:dispUnits/>
      </c:valAx>
      <c:valAx>
        <c:axId val="58882082"/>
        <c:scaling>
          <c:orientation val="minMax"/>
          <c:max val="15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/>
                  <a:t>log viscosity, dPa·s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1" u="none" baseline="0"/>
            </a:pPr>
          </a:p>
        </c:txPr>
        <c:crossAx val="661947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table!$F$42:$F$65</c:f>
              <c:numCache>
                <c:ptCount val="24"/>
                <c:pt idx="0">
                  <c:v>703.8182375989434</c:v>
                </c:pt>
                <c:pt idx="1">
                  <c:v>724.1558168749214</c:v>
                </c:pt>
                <c:pt idx="2">
                  <c:v>758.1370128736129</c:v>
                </c:pt>
                <c:pt idx="3">
                  <c:v>790.2170262973756</c:v>
                </c:pt>
                <c:pt idx="4">
                  <c:v>826.4208333333333</c:v>
                </c:pt>
                <c:pt idx="5">
                  <c:v>867.5982045036969</c:v>
                </c:pt>
                <c:pt idx="6">
                  <c:v>914.8496079053091</c:v>
                </c:pt>
                <c:pt idx="7">
                  <c:v>969.6260211507259</c:v>
                </c:pt>
                <c:pt idx="8">
                  <c:v>1033.8805555555555</c:v>
                </c:pt>
                <c:pt idx="9">
                  <c:v>1110.3062427030031</c:v>
                </c:pt>
                <c:pt idx="10">
                  <c:v>1202.7230829186408</c:v>
                </c:pt>
                <c:pt idx="13">
                  <c:v>713.1992652322698</c:v>
                </c:pt>
                <c:pt idx="14">
                  <c:v>733.4530588493528</c:v>
                </c:pt>
                <c:pt idx="15">
                  <c:v>767.2798024912049</c:v>
                </c:pt>
                <c:pt idx="16">
                  <c:v>799.1974159003244</c:v>
                </c:pt>
                <c:pt idx="17">
                  <c:v>835.1986111111111</c:v>
                </c:pt>
                <c:pt idx="18">
                  <c:v>876.1206357169804</c:v>
                </c:pt>
                <c:pt idx="19">
                  <c:v>923.0464055698432</c:v>
                </c:pt>
                <c:pt idx="20">
                  <c:v>977.4017439499263</c:v>
                </c:pt>
                <c:pt idx="21">
                  <c:v>1041.1027777777779</c:v>
                </c:pt>
                <c:pt idx="22">
                  <c:v>1116.7865132375337</c:v>
                </c:pt>
                <c:pt idx="23">
                  <c:v>1208.1850399259163</c:v>
                </c:pt>
              </c:numCache>
            </c:numRef>
          </c:xVal>
          <c:yVal>
            <c:numRef>
              <c:f>table!$D$42:$D$65</c:f>
              <c:numCache>
                <c:ptCount val="24"/>
                <c:pt idx="0">
                  <c:v>8</c:v>
                </c:pt>
                <c:pt idx="1">
                  <c:v>7.6</c:v>
                </c:pt>
                <c:pt idx="2">
                  <c:v>7</c:v>
                </c:pt>
                <c:pt idx="3">
                  <c:v>6.5</c:v>
                </c:pt>
                <c:pt idx="4">
                  <c:v>6</c:v>
                </c:pt>
                <c:pt idx="5">
                  <c:v>5.5</c:v>
                </c:pt>
                <c:pt idx="6">
                  <c:v>5</c:v>
                </c:pt>
                <c:pt idx="7">
                  <c:v>4.5</c:v>
                </c:pt>
                <c:pt idx="8">
                  <c:v>4</c:v>
                </c:pt>
                <c:pt idx="9">
                  <c:v>3.5</c:v>
                </c:pt>
                <c:pt idx="10">
                  <c:v>3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table!$F$42:$F$65</c:f>
              <c:numCache>
                <c:ptCount val="24"/>
                <c:pt idx="0">
                  <c:v>703.8182375989434</c:v>
                </c:pt>
                <c:pt idx="1">
                  <c:v>724.1558168749214</c:v>
                </c:pt>
                <c:pt idx="2">
                  <c:v>758.1370128736129</c:v>
                </c:pt>
                <c:pt idx="3">
                  <c:v>790.2170262973756</c:v>
                </c:pt>
                <c:pt idx="4">
                  <c:v>826.4208333333333</c:v>
                </c:pt>
                <c:pt idx="5">
                  <c:v>867.5982045036969</c:v>
                </c:pt>
                <c:pt idx="6">
                  <c:v>914.8496079053091</c:v>
                </c:pt>
                <c:pt idx="7">
                  <c:v>969.6260211507259</c:v>
                </c:pt>
                <c:pt idx="8">
                  <c:v>1033.8805555555555</c:v>
                </c:pt>
                <c:pt idx="9">
                  <c:v>1110.3062427030031</c:v>
                </c:pt>
                <c:pt idx="10">
                  <c:v>1202.7230829186408</c:v>
                </c:pt>
                <c:pt idx="13">
                  <c:v>713.1992652322698</c:v>
                </c:pt>
                <c:pt idx="14">
                  <c:v>733.4530588493528</c:v>
                </c:pt>
                <c:pt idx="15">
                  <c:v>767.2798024912049</c:v>
                </c:pt>
                <c:pt idx="16">
                  <c:v>799.1974159003244</c:v>
                </c:pt>
                <c:pt idx="17">
                  <c:v>835.1986111111111</c:v>
                </c:pt>
                <c:pt idx="18">
                  <c:v>876.1206357169804</c:v>
                </c:pt>
                <c:pt idx="19">
                  <c:v>923.0464055698432</c:v>
                </c:pt>
                <c:pt idx="20">
                  <c:v>977.4017439499263</c:v>
                </c:pt>
                <c:pt idx="21">
                  <c:v>1041.1027777777779</c:v>
                </c:pt>
                <c:pt idx="22">
                  <c:v>1116.7865132375337</c:v>
                </c:pt>
                <c:pt idx="23">
                  <c:v>1208.1850399259163</c:v>
                </c:pt>
              </c:numCache>
            </c:numRef>
          </c:xVal>
          <c:yVal>
            <c:numRef>
              <c:f>table!$E$42:$E$65</c:f>
              <c:numCache>
                <c:ptCount val="24"/>
                <c:pt idx="13">
                  <c:v>8</c:v>
                </c:pt>
                <c:pt idx="14">
                  <c:v>7.6</c:v>
                </c:pt>
                <c:pt idx="15">
                  <c:v>7</c:v>
                </c:pt>
                <c:pt idx="16">
                  <c:v>6.5</c:v>
                </c:pt>
                <c:pt idx="17">
                  <c:v>6</c:v>
                </c:pt>
                <c:pt idx="18">
                  <c:v>5.5</c:v>
                </c:pt>
                <c:pt idx="19">
                  <c:v>5</c:v>
                </c:pt>
                <c:pt idx="20">
                  <c:v>4.5</c:v>
                </c:pt>
                <c:pt idx="21">
                  <c:v>4</c:v>
                </c:pt>
                <c:pt idx="22">
                  <c:v>3.5</c:v>
                </c:pt>
                <c:pt idx="23">
                  <c:v>3</c:v>
                </c:pt>
              </c:numCache>
            </c:numRef>
          </c:yVal>
          <c:smooth val="0"/>
        </c:ser>
        <c:axId val="60176691"/>
        <c:axId val="4719308"/>
      </c:scatterChart>
      <c:valAx>
        <c:axId val="60176691"/>
        <c:scaling>
          <c:orientation val="minMax"/>
          <c:max val="1300"/>
          <c:min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/>
                  <a:t>T in 1000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400" b="1" i="1" u="none" baseline="0"/>
            </a:pPr>
          </a:p>
        </c:txPr>
        <c:crossAx val="4719308"/>
        <c:crosses val="autoZero"/>
        <c:crossBetween val="midCat"/>
        <c:dispUnits/>
      </c:valAx>
      <c:valAx>
        <c:axId val="4719308"/>
        <c:scaling>
          <c:orientation val="minMax"/>
          <c:max val="7.6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/>
                  <a:t>log viscosity, dPa·s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1" u="none" baseline="0"/>
            </a:pPr>
          </a:p>
        </c:txPr>
        <c:crossAx val="601766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table!$I$42:$I$60</c:f>
              <c:numCache>
                <c:ptCount val="18"/>
                <c:pt idx="0">
                  <c:v>1647.7538015950176</c:v>
                </c:pt>
                <c:pt idx="1">
                  <c:v>1462.8347222222221</c:v>
                </c:pt>
                <c:pt idx="2">
                  <c:v>1208.1850399259163</c:v>
                </c:pt>
                <c:pt idx="3">
                  <c:v>1116.7865132375337</c:v>
                </c:pt>
                <c:pt idx="4">
                  <c:v>1041.1027777777779</c:v>
                </c:pt>
                <c:pt idx="13">
                  <c:v>1649.067564294339</c:v>
                </c:pt>
                <c:pt idx="14">
                  <c:v>1460.9180555555554</c:v>
                </c:pt>
                <c:pt idx="15">
                  <c:v>1202.7230829186408</c:v>
                </c:pt>
                <c:pt idx="16">
                  <c:v>1110.3062427030031</c:v>
                </c:pt>
                <c:pt idx="17">
                  <c:v>1033.8805555555555</c:v>
                </c:pt>
              </c:numCache>
            </c:numRef>
          </c:xVal>
          <c:yVal>
            <c:numRef>
              <c:f>table!$G$42:$G$59</c:f>
              <c:numCache>
                <c:ptCount val="18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table!$I$42:$I$60</c:f>
              <c:numCache>
                <c:ptCount val="18"/>
                <c:pt idx="0">
                  <c:v>1647.7538015950176</c:v>
                </c:pt>
                <c:pt idx="1">
                  <c:v>1462.8347222222221</c:v>
                </c:pt>
                <c:pt idx="2">
                  <c:v>1208.1850399259163</c:v>
                </c:pt>
                <c:pt idx="3">
                  <c:v>1116.7865132375337</c:v>
                </c:pt>
                <c:pt idx="4">
                  <c:v>1041.1027777777779</c:v>
                </c:pt>
                <c:pt idx="13">
                  <c:v>1649.067564294339</c:v>
                </c:pt>
                <c:pt idx="14">
                  <c:v>1460.9180555555554</c:v>
                </c:pt>
                <c:pt idx="15">
                  <c:v>1202.7230829186408</c:v>
                </c:pt>
                <c:pt idx="16">
                  <c:v>1110.3062427030031</c:v>
                </c:pt>
                <c:pt idx="17">
                  <c:v>1033.8805555555555</c:v>
                </c:pt>
              </c:numCache>
            </c:numRef>
          </c:xVal>
          <c:yVal>
            <c:numRef>
              <c:f>table!$H$42:$H$59</c:f>
              <c:numCache>
                <c:ptCount val="18"/>
                <c:pt idx="13">
                  <c:v>1.5</c:v>
                </c:pt>
                <c:pt idx="14">
                  <c:v>2</c:v>
                </c:pt>
                <c:pt idx="15">
                  <c:v>3</c:v>
                </c:pt>
                <c:pt idx="16">
                  <c:v>3.5</c:v>
                </c:pt>
                <c:pt idx="17">
                  <c:v>4</c:v>
                </c:pt>
              </c:numCache>
            </c:numRef>
          </c:yVal>
          <c:smooth val="0"/>
        </c:ser>
        <c:axId val="42473773"/>
        <c:axId val="46719638"/>
      </c:scatterChart>
      <c:valAx>
        <c:axId val="42473773"/>
        <c:scaling>
          <c:orientation val="minMax"/>
          <c:max val="16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/>
                  <a:t>T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400" b="1" i="1" u="none" baseline="0"/>
            </a:pPr>
          </a:p>
        </c:txPr>
        <c:crossAx val="46719638"/>
        <c:crosses val="autoZero"/>
        <c:crossBetween val="midCat"/>
        <c:dispUnits/>
      </c:valAx>
      <c:valAx>
        <c:axId val="46719638"/>
        <c:scaling>
          <c:orientation val="minMax"/>
          <c:max val="4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/>
                  <a:t>log viscosity, dPa·s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1" u="none" baseline="0"/>
            </a:pPr>
          </a:p>
        </c:txPr>
        <c:crossAx val="424737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1475"/>
          <c:w val="0.94475"/>
          <c:h val="0.897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table!$J$42:$J$67</c:f>
              <c:numCache>
                <c:ptCount val="26"/>
                <c:pt idx="0">
                  <c:v>15</c:v>
                </c:pt>
                <c:pt idx="1">
                  <c:v>14.5</c:v>
                </c:pt>
                <c:pt idx="2">
                  <c:v>14</c:v>
                </c:pt>
                <c:pt idx="3">
                  <c:v>13.5</c:v>
                </c:pt>
                <c:pt idx="4">
                  <c:v>13</c:v>
                </c:pt>
                <c:pt idx="5">
                  <c:v>12.5</c:v>
                </c:pt>
                <c:pt idx="6">
                  <c:v>12</c:v>
                </c:pt>
                <c:pt idx="7">
                  <c:v>11.5</c:v>
                </c:pt>
                <c:pt idx="8">
                  <c:v>11</c:v>
                </c:pt>
                <c:pt idx="9">
                  <c:v>10.5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7.6</c:v>
                </c:pt>
                <c:pt idx="14">
                  <c:v>7</c:v>
                </c:pt>
                <c:pt idx="15">
                  <c:v>6.5</c:v>
                </c:pt>
                <c:pt idx="16">
                  <c:v>6</c:v>
                </c:pt>
                <c:pt idx="17">
                  <c:v>5.5</c:v>
                </c:pt>
                <c:pt idx="18">
                  <c:v>5</c:v>
                </c:pt>
                <c:pt idx="19">
                  <c:v>4.5</c:v>
                </c:pt>
                <c:pt idx="20">
                  <c:v>4</c:v>
                </c:pt>
                <c:pt idx="21">
                  <c:v>3.5</c:v>
                </c:pt>
                <c:pt idx="22">
                  <c:v>3</c:v>
                </c:pt>
                <c:pt idx="23">
                  <c:v>2</c:v>
                </c:pt>
                <c:pt idx="24">
                  <c:v>1.5</c:v>
                </c:pt>
                <c:pt idx="25">
                  <c:v>1</c:v>
                </c:pt>
              </c:numCache>
            </c:numRef>
          </c:xVal>
          <c:yVal>
            <c:numRef>
              <c:f>table!$M$42:$M$66</c:f>
              <c:numCache>
                <c:ptCount val="25"/>
                <c:pt idx="0">
                  <c:v>9.858228101616817</c:v>
                </c:pt>
                <c:pt idx="1">
                  <c:v>9.850530732191487</c:v>
                </c:pt>
                <c:pt idx="2">
                  <c:v>9.841086747757345</c:v>
                </c:pt>
                <c:pt idx="3">
                  <c:v>9.829597362601135</c:v>
                </c:pt>
                <c:pt idx="4">
                  <c:v>9.815705590196558</c:v>
                </c:pt>
                <c:pt idx="5">
                  <c:v>9.798982842058308</c:v>
                </c:pt>
                <c:pt idx="6">
                  <c:v>9.778911886294736</c:v>
                </c:pt>
                <c:pt idx="7">
                  <c:v>9.754865009309242</c:v>
                </c:pt>
                <c:pt idx="8">
                  <c:v>9.726075798158604</c:v>
                </c:pt>
                <c:pt idx="9">
                  <c:v>9.691602354766701</c:v>
                </c:pt>
                <c:pt idx="10">
                  <c:v>9.650278879161533</c:v>
                </c:pt>
                <c:pt idx="11">
                  <c:v>9.540890592663573</c:v>
                </c:pt>
                <c:pt idx="12">
                  <c:v>9.381027633326426</c:v>
                </c:pt>
                <c:pt idx="13">
                  <c:v>9.297241974431472</c:v>
                </c:pt>
                <c:pt idx="14">
                  <c:v>9.14278961759203</c:v>
                </c:pt>
                <c:pt idx="15">
                  <c:v>8.980389602948776</c:v>
                </c:pt>
                <c:pt idx="16">
                  <c:v>8.777777777777715</c:v>
                </c:pt>
                <c:pt idx="17">
                  <c:v>8.522431213283426</c:v>
                </c:pt>
                <c:pt idx="18">
                  <c:v>8.196797664534074</c:v>
                </c:pt>
                <c:pt idx="19">
                  <c:v>7.775722799200366</c:v>
                </c:pt>
                <c:pt idx="20">
                  <c:v>7.222222222222399</c:v>
                </c:pt>
                <c:pt idx="21">
                  <c:v>6.4802705345305185</c:v>
                </c:pt>
                <c:pt idx="22">
                  <c:v>5.461957007275487</c:v>
                </c:pt>
                <c:pt idx="23">
                  <c:v>1.9166666666667425</c:v>
                </c:pt>
                <c:pt idx="24">
                  <c:v>-1.3137626993213871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table!$I$42:$I$66</c:f>
              <c:numCache>
                <c:ptCount val="25"/>
                <c:pt idx="0">
                  <c:v>1647.7538015950176</c:v>
                </c:pt>
                <c:pt idx="1">
                  <c:v>1462.8347222222221</c:v>
                </c:pt>
                <c:pt idx="2">
                  <c:v>1208.1850399259163</c:v>
                </c:pt>
                <c:pt idx="3">
                  <c:v>1116.7865132375337</c:v>
                </c:pt>
                <c:pt idx="4">
                  <c:v>1041.1027777777779</c:v>
                </c:pt>
                <c:pt idx="13">
                  <c:v>1649.067564294339</c:v>
                </c:pt>
                <c:pt idx="14">
                  <c:v>1460.9180555555554</c:v>
                </c:pt>
                <c:pt idx="15">
                  <c:v>1202.7230829186408</c:v>
                </c:pt>
                <c:pt idx="16">
                  <c:v>1110.3062427030031</c:v>
                </c:pt>
                <c:pt idx="17">
                  <c:v>1033.8805555555555</c:v>
                </c:pt>
              </c:numCache>
            </c:numRef>
          </c:xVal>
          <c:yVal>
            <c:numRef>
              <c:f>table!$B$42:$B$66</c:f>
              <c:numCache>
                <c:ptCount val="25"/>
                <c:pt idx="13">
                  <c:v>15</c:v>
                </c:pt>
                <c:pt idx="14">
                  <c:v>14.5</c:v>
                </c:pt>
                <c:pt idx="15">
                  <c:v>14</c:v>
                </c:pt>
                <c:pt idx="16">
                  <c:v>13.5</c:v>
                </c:pt>
                <c:pt idx="17">
                  <c:v>13</c:v>
                </c:pt>
                <c:pt idx="18">
                  <c:v>12.5</c:v>
                </c:pt>
                <c:pt idx="19">
                  <c:v>12</c:v>
                </c:pt>
                <c:pt idx="20">
                  <c:v>11.5</c:v>
                </c:pt>
                <c:pt idx="21">
                  <c:v>11</c:v>
                </c:pt>
                <c:pt idx="22">
                  <c:v>10.5</c:v>
                </c:pt>
                <c:pt idx="23">
                  <c:v>10</c:v>
                </c:pt>
                <c:pt idx="24">
                  <c:v>9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table!$C$42:$C$66</c:f>
              <c:numCache>
                <c:ptCount val="25"/>
                <c:pt idx="0">
                  <c:v>504.8733263763549</c:v>
                </c:pt>
                <c:pt idx="1">
                  <c:v>513.409749247361</c:v>
                </c:pt>
                <c:pt idx="2">
                  <c:v>522.4871625916123</c:v>
                </c:pt>
                <c:pt idx="3">
                  <c:v>532.1586767262604</c:v>
                </c:pt>
                <c:pt idx="4">
                  <c:v>542.484589115863</c:v>
                </c:pt>
                <c:pt idx="5">
                  <c:v>553.5336426927416</c:v>
                </c:pt>
                <c:pt idx="6">
                  <c:v>565.384558137215</c:v>
                </c:pt>
                <c:pt idx="7">
                  <c:v>578.1279123250742</c:v>
                </c:pt>
                <c:pt idx="8">
                  <c:v>591.8684577511181</c:v>
                </c:pt>
                <c:pt idx="9">
                  <c:v>606.7280086218</c:v>
                </c:pt>
                <c:pt idx="10">
                  <c:v>622.849061992923</c:v>
                </c:pt>
                <c:pt idx="11">
                  <c:v>659.5778601890518</c:v>
                </c:pt>
                <c:pt idx="13">
                  <c:v>514.7315544779717</c:v>
                </c:pt>
                <c:pt idx="14">
                  <c:v>523.2602799795525</c:v>
                </c:pt>
                <c:pt idx="15">
                  <c:v>532.3282493393697</c:v>
                </c:pt>
                <c:pt idx="16">
                  <c:v>541.9882740888615</c:v>
                </c:pt>
                <c:pt idx="17">
                  <c:v>552.3002947060595</c:v>
                </c:pt>
                <c:pt idx="18">
                  <c:v>563.3326255348</c:v>
                </c:pt>
                <c:pt idx="19">
                  <c:v>575.1634700235097</c:v>
                </c:pt>
                <c:pt idx="20">
                  <c:v>587.8827773343835</c:v>
                </c:pt>
                <c:pt idx="21">
                  <c:v>601.5945335492767</c:v>
                </c:pt>
                <c:pt idx="22">
                  <c:v>616.4196109765667</c:v>
                </c:pt>
                <c:pt idx="23">
                  <c:v>632.4993408720845</c:v>
                </c:pt>
                <c:pt idx="24">
                  <c:v>669.1187507817153</c:v>
                </c:pt>
              </c:numCache>
            </c:numRef>
          </c:xVal>
          <c:yVal>
            <c:numRef>
              <c:f>table!$B$42:$B$66</c:f>
              <c:numCache>
                <c:ptCount val="25"/>
                <c:pt idx="13">
                  <c:v>15</c:v>
                </c:pt>
                <c:pt idx="14">
                  <c:v>14.5</c:v>
                </c:pt>
                <c:pt idx="15">
                  <c:v>14</c:v>
                </c:pt>
                <c:pt idx="16">
                  <c:v>13.5</c:v>
                </c:pt>
                <c:pt idx="17">
                  <c:v>13</c:v>
                </c:pt>
                <c:pt idx="18">
                  <c:v>12.5</c:v>
                </c:pt>
                <c:pt idx="19">
                  <c:v>12</c:v>
                </c:pt>
                <c:pt idx="20">
                  <c:v>11.5</c:v>
                </c:pt>
                <c:pt idx="21">
                  <c:v>11</c:v>
                </c:pt>
                <c:pt idx="22">
                  <c:v>10.5</c:v>
                </c:pt>
                <c:pt idx="23">
                  <c:v>10</c:v>
                </c:pt>
                <c:pt idx="24">
                  <c:v>9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table!$J$42:$J$67</c:f>
              <c:numCache>
                <c:ptCount val="26"/>
                <c:pt idx="0">
                  <c:v>15</c:v>
                </c:pt>
                <c:pt idx="1">
                  <c:v>14.5</c:v>
                </c:pt>
                <c:pt idx="2">
                  <c:v>14</c:v>
                </c:pt>
                <c:pt idx="3">
                  <c:v>13.5</c:v>
                </c:pt>
                <c:pt idx="4">
                  <c:v>13</c:v>
                </c:pt>
                <c:pt idx="5">
                  <c:v>12.5</c:v>
                </c:pt>
                <c:pt idx="6">
                  <c:v>12</c:v>
                </c:pt>
                <c:pt idx="7">
                  <c:v>11.5</c:v>
                </c:pt>
                <c:pt idx="8">
                  <c:v>11</c:v>
                </c:pt>
                <c:pt idx="9">
                  <c:v>10.5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7.6</c:v>
                </c:pt>
                <c:pt idx="14">
                  <c:v>7</c:v>
                </c:pt>
                <c:pt idx="15">
                  <c:v>6.5</c:v>
                </c:pt>
                <c:pt idx="16">
                  <c:v>6</c:v>
                </c:pt>
                <c:pt idx="17">
                  <c:v>5.5</c:v>
                </c:pt>
                <c:pt idx="18">
                  <c:v>5</c:v>
                </c:pt>
                <c:pt idx="19">
                  <c:v>4.5</c:v>
                </c:pt>
                <c:pt idx="20">
                  <c:v>4</c:v>
                </c:pt>
                <c:pt idx="21">
                  <c:v>3.5</c:v>
                </c:pt>
                <c:pt idx="22">
                  <c:v>3</c:v>
                </c:pt>
                <c:pt idx="23">
                  <c:v>2</c:v>
                </c:pt>
                <c:pt idx="24">
                  <c:v>1.5</c:v>
                </c:pt>
                <c:pt idx="25">
                  <c:v>1</c:v>
                </c:pt>
              </c:numCache>
            </c:numRef>
          </c:xVal>
          <c:yVal>
            <c:numRef>
              <c:f>table!$N$42:$N$67</c:f>
              <c:numCache>
                <c:ptCount val="26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table!$J$42:$J$67</c:f>
              <c:numCache>
                <c:ptCount val="26"/>
                <c:pt idx="0">
                  <c:v>15</c:v>
                </c:pt>
                <c:pt idx="1">
                  <c:v>14.5</c:v>
                </c:pt>
                <c:pt idx="2">
                  <c:v>14</c:v>
                </c:pt>
                <c:pt idx="3">
                  <c:v>13.5</c:v>
                </c:pt>
                <c:pt idx="4">
                  <c:v>13</c:v>
                </c:pt>
                <c:pt idx="5">
                  <c:v>12.5</c:v>
                </c:pt>
                <c:pt idx="6">
                  <c:v>12</c:v>
                </c:pt>
                <c:pt idx="7">
                  <c:v>11.5</c:v>
                </c:pt>
                <c:pt idx="8">
                  <c:v>11</c:v>
                </c:pt>
                <c:pt idx="9">
                  <c:v>10.5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7.6</c:v>
                </c:pt>
                <c:pt idx="14">
                  <c:v>7</c:v>
                </c:pt>
                <c:pt idx="15">
                  <c:v>6.5</c:v>
                </c:pt>
                <c:pt idx="16">
                  <c:v>6</c:v>
                </c:pt>
                <c:pt idx="17">
                  <c:v>5.5</c:v>
                </c:pt>
                <c:pt idx="18">
                  <c:v>5</c:v>
                </c:pt>
                <c:pt idx="19">
                  <c:v>4.5</c:v>
                </c:pt>
                <c:pt idx="20">
                  <c:v>4</c:v>
                </c:pt>
                <c:pt idx="21">
                  <c:v>3.5</c:v>
                </c:pt>
                <c:pt idx="22">
                  <c:v>3</c:v>
                </c:pt>
                <c:pt idx="23">
                  <c:v>2</c:v>
                </c:pt>
                <c:pt idx="24">
                  <c:v>1.5</c:v>
                </c:pt>
                <c:pt idx="25">
                  <c:v>1</c:v>
                </c:pt>
              </c:numCache>
            </c:numRef>
          </c:xVal>
          <c:yVal>
            <c:numRef>
              <c:f>table!$O$42:$O$67</c:f>
              <c:numCach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yVal>
          <c:smooth val="1"/>
        </c:ser>
        <c:axId val="17823559"/>
        <c:axId val="26194304"/>
      </c:scatterChart>
      <c:valAx>
        <c:axId val="17823559"/>
        <c:scaling>
          <c:orientation val="minMax"/>
          <c:max val="1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/>
                  <a:t>log viscosity, dPa·s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1" i="1" u="none" baseline="0"/>
            </a:pPr>
          </a:p>
        </c:txPr>
        <c:crossAx val="26194304"/>
        <c:crossesAt val="-10"/>
        <c:crossBetween val="midCat"/>
        <c:dispUnits/>
        <c:majorUnit val="1"/>
        <c:minorUnit val="0.5"/>
      </c:valAx>
      <c:valAx>
        <c:axId val="26194304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/>
                  <a:t>temperature deviation in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1" u="none" baseline="0"/>
            </a:pPr>
          </a:p>
        </c:txPr>
        <c:crossAx val="178235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0.79175</cdr:x>
      <cdr:y>0.06275</cdr:y>
    </cdr:from>
    <cdr:to>
      <cdr:x>0.9195</cdr:x>
      <cdr:y>0.2545</cdr:y>
    </cdr:to>
    <cdr:grpSp>
      <cdr:nvGrpSpPr>
        <cdr:cNvPr id="1" name="Group 1"/>
        <cdr:cNvGrpSpPr>
          <a:grpSpLocks/>
        </cdr:cNvGrpSpPr>
      </cdr:nvGrpSpPr>
      <cdr:grpSpPr>
        <a:xfrm>
          <a:off x="7686675" y="323850"/>
          <a:ext cx="1238250" cy="1009650"/>
          <a:chOff x="582" y="386"/>
          <a:chExt cx="2465" cy="2414"/>
        </a:xfrm>
        <a:solidFill>
          <a:srgbClr val="FFFFFF"/>
        </a:solidFill>
      </cdr:grpSpPr>
      <cdr:sp>
        <cdr:nvSpPr>
          <cdr:cNvPr id="2" name="AutoShape 2"/>
          <cdr:cNvSpPr>
            <a:spLocks noChangeAspect="1"/>
          </cdr:cNvSpPr>
        </cdr:nvSpPr>
        <cdr:spPr>
          <a:xfrm>
            <a:off x="1884" y="2144"/>
            <a:ext cx="935" cy="0"/>
          </a:xfrm>
          <a:prstGeom prst="line">
            <a:avLst/>
          </a:prstGeom>
          <a:noFill/>
          <a:ln w="38100" cmpd="sng">
            <a:solidFill>
              <a:srgbClr val="333399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3" name="AutoShape 3"/>
          <cdr:cNvSpPr>
            <a:spLocks noChangeAspect="1"/>
          </cdr:cNvSpPr>
        </cdr:nvSpPr>
        <cdr:spPr>
          <a:xfrm>
            <a:off x="828" y="770"/>
            <a:ext cx="945" cy="807"/>
          </a:xfrm>
          <a:prstGeom prst="hexagon">
            <a:avLst/>
          </a:prstGeom>
          <a:gradFill rotWithShape="1">
            <a:gsLst>
              <a:gs pos="0">
                <a:srgbClr val="FF0000"/>
              </a:gs>
              <a:gs pos="100000">
                <a:srgbClr val="FFFF00"/>
              </a:gs>
            </a:gsLst>
            <a:lin ang="2700000" scaled="1"/>
          </a:gra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4" name="AutoShape 4"/>
          <cdr:cNvSpPr>
            <a:spLocks noChangeAspect="1"/>
          </cdr:cNvSpPr>
        </cdr:nvSpPr>
        <cdr:spPr>
          <a:xfrm>
            <a:off x="1862" y="1391"/>
            <a:ext cx="945" cy="807"/>
          </a:xfrm>
          <a:prstGeom prst="hexagon">
            <a:avLst/>
          </a:prstGeom>
          <a:gradFill rotWithShape="1">
            <a:gsLst>
              <a:gs pos="0">
                <a:srgbClr val="FFFF00"/>
              </a:gs>
              <a:gs pos="100000">
                <a:srgbClr val="FF5050"/>
              </a:gs>
            </a:gsLst>
            <a:lin ang="2700000" scaled="1"/>
          </a:gra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5" name="AutoShape 5"/>
          <cdr:cNvSpPr>
            <a:spLocks noChangeAspect="1"/>
          </cdr:cNvSpPr>
        </cdr:nvSpPr>
        <cdr:spPr>
          <a:xfrm>
            <a:off x="933" y="1748"/>
            <a:ext cx="945" cy="807"/>
          </a:xfrm>
          <a:prstGeom prst="hexagon">
            <a:avLst/>
          </a:prstGeom>
          <a:gradFill rotWithShape="1">
            <a:gsLst>
              <a:gs pos="0">
                <a:srgbClr val="FF0000"/>
              </a:gs>
              <a:gs pos="100000">
                <a:srgbClr val="FFFF00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6" name="AutoShape 6"/>
          <cdr:cNvSpPr>
            <a:spLocks noChangeAspect="1"/>
          </cdr:cNvSpPr>
        </cdr:nvSpPr>
        <cdr:spPr>
          <a:xfrm>
            <a:off x="959" y="1748"/>
            <a:ext cx="698" cy="0"/>
          </a:xfrm>
          <a:prstGeom prst="line">
            <a:avLst/>
          </a:prstGeom>
          <a:noFill/>
          <a:ln w="38100" cmpd="sng">
            <a:solidFill>
              <a:srgbClr val="333399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7" name="AutoShape 7"/>
          <cdr:cNvSpPr>
            <a:spLocks noChangeAspect="1"/>
          </cdr:cNvSpPr>
        </cdr:nvSpPr>
        <cdr:spPr>
          <a:xfrm>
            <a:off x="1651" y="1748"/>
            <a:ext cx="231" cy="398"/>
          </a:xfrm>
          <a:prstGeom prst="line">
            <a:avLst/>
          </a:prstGeom>
          <a:noFill/>
          <a:ln w="38100" cmpd="sng">
            <a:solidFill>
              <a:srgbClr val="333399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8" name="AutoShape 8"/>
          <cdr:cNvSpPr>
            <a:spLocks noChangeAspect="1"/>
          </cdr:cNvSpPr>
        </cdr:nvSpPr>
        <cdr:spPr>
          <a:xfrm flipV="1">
            <a:off x="1551" y="2142"/>
            <a:ext cx="333" cy="566"/>
          </a:xfrm>
          <a:prstGeom prst="line">
            <a:avLst/>
          </a:prstGeom>
          <a:noFill/>
          <a:ln w="38100" cmpd="sng">
            <a:solidFill>
              <a:srgbClr val="333399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9" name="AutoShape 9"/>
          <cdr:cNvSpPr>
            <a:spLocks noChangeAspect="1"/>
          </cdr:cNvSpPr>
        </cdr:nvSpPr>
        <cdr:spPr>
          <a:xfrm flipV="1">
            <a:off x="1657" y="1184"/>
            <a:ext cx="326" cy="564"/>
          </a:xfrm>
          <a:prstGeom prst="line">
            <a:avLst/>
          </a:prstGeom>
          <a:noFill/>
          <a:ln w="38100" cmpd="sng">
            <a:solidFill>
              <a:srgbClr val="333399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76850"/>
    <xdr:graphicFrame>
      <xdr:nvGraphicFramePr>
        <xdr:cNvPr id="1" name="Shape 1025"/>
        <xdr:cNvGraphicFramePr/>
      </xdr:nvGraphicFramePr>
      <xdr:xfrm>
        <a:off x="0" y="0"/>
        <a:ext cx="97155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</cdr:x>
      <cdr:y>0.05875</cdr:y>
    </cdr:from>
    <cdr:to>
      <cdr:x>0.91625</cdr:x>
      <cdr:y>0.26925</cdr:y>
    </cdr:to>
    <cdr:grpSp>
      <cdr:nvGrpSpPr>
        <cdr:cNvPr id="1" name="Group 1"/>
        <cdr:cNvGrpSpPr>
          <a:grpSpLocks/>
        </cdr:cNvGrpSpPr>
      </cdr:nvGrpSpPr>
      <cdr:grpSpPr>
        <a:xfrm>
          <a:off x="7610475" y="304800"/>
          <a:ext cx="1285875" cy="1114425"/>
          <a:chOff x="582" y="386"/>
          <a:chExt cx="2465" cy="2414"/>
        </a:xfrm>
        <a:solidFill>
          <a:srgbClr val="FFFFFF"/>
        </a:solidFill>
      </cdr:grpSpPr>
      <cdr:sp>
        <cdr:nvSpPr>
          <cdr:cNvPr id="2" name="AutoShape 2"/>
          <cdr:cNvSpPr>
            <a:spLocks noChangeAspect="1"/>
          </cdr:cNvSpPr>
        </cdr:nvSpPr>
        <cdr:spPr>
          <a:xfrm>
            <a:off x="1884" y="2144"/>
            <a:ext cx="935" cy="0"/>
          </a:xfrm>
          <a:prstGeom prst="line">
            <a:avLst/>
          </a:prstGeom>
          <a:noFill/>
          <a:ln w="38100" cmpd="sng">
            <a:solidFill>
              <a:srgbClr val="333399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3" name="AutoShape 3"/>
          <cdr:cNvSpPr>
            <a:spLocks noChangeAspect="1"/>
          </cdr:cNvSpPr>
        </cdr:nvSpPr>
        <cdr:spPr>
          <a:xfrm>
            <a:off x="828" y="770"/>
            <a:ext cx="945" cy="807"/>
          </a:xfrm>
          <a:prstGeom prst="hexagon">
            <a:avLst/>
          </a:prstGeom>
          <a:gradFill rotWithShape="1">
            <a:gsLst>
              <a:gs pos="0">
                <a:srgbClr val="FF0000"/>
              </a:gs>
              <a:gs pos="100000">
                <a:srgbClr val="FFFF00"/>
              </a:gs>
            </a:gsLst>
            <a:lin ang="2700000" scaled="1"/>
          </a:gra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4" name="AutoShape 4"/>
          <cdr:cNvSpPr>
            <a:spLocks noChangeAspect="1"/>
          </cdr:cNvSpPr>
        </cdr:nvSpPr>
        <cdr:spPr>
          <a:xfrm>
            <a:off x="1862" y="1391"/>
            <a:ext cx="945" cy="807"/>
          </a:xfrm>
          <a:prstGeom prst="hexagon">
            <a:avLst/>
          </a:prstGeom>
          <a:gradFill rotWithShape="1">
            <a:gsLst>
              <a:gs pos="0">
                <a:srgbClr val="FFFF00"/>
              </a:gs>
              <a:gs pos="100000">
                <a:srgbClr val="FF5050"/>
              </a:gs>
            </a:gsLst>
            <a:lin ang="2700000" scaled="1"/>
          </a:gra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5" name="AutoShape 5"/>
          <cdr:cNvSpPr>
            <a:spLocks noChangeAspect="1"/>
          </cdr:cNvSpPr>
        </cdr:nvSpPr>
        <cdr:spPr>
          <a:xfrm>
            <a:off x="933" y="1748"/>
            <a:ext cx="945" cy="807"/>
          </a:xfrm>
          <a:prstGeom prst="hexagon">
            <a:avLst/>
          </a:prstGeom>
          <a:gradFill rotWithShape="1">
            <a:gsLst>
              <a:gs pos="0">
                <a:srgbClr val="FF0000"/>
              </a:gs>
              <a:gs pos="100000">
                <a:srgbClr val="FFFF00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6" name="AutoShape 6"/>
          <cdr:cNvSpPr>
            <a:spLocks noChangeAspect="1"/>
          </cdr:cNvSpPr>
        </cdr:nvSpPr>
        <cdr:spPr>
          <a:xfrm>
            <a:off x="959" y="1748"/>
            <a:ext cx="698" cy="0"/>
          </a:xfrm>
          <a:prstGeom prst="line">
            <a:avLst/>
          </a:prstGeom>
          <a:noFill/>
          <a:ln w="38100" cmpd="sng">
            <a:solidFill>
              <a:srgbClr val="333399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7" name="AutoShape 7"/>
          <cdr:cNvSpPr>
            <a:spLocks noChangeAspect="1"/>
          </cdr:cNvSpPr>
        </cdr:nvSpPr>
        <cdr:spPr>
          <a:xfrm>
            <a:off x="1651" y="1748"/>
            <a:ext cx="231" cy="398"/>
          </a:xfrm>
          <a:prstGeom prst="line">
            <a:avLst/>
          </a:prstGeom>
          <a:noFill/>
          <a:ln w="38100" cmpd="sng">
            <a:solidFill>
              <a:srgbClr val="333399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8" name="AutoShape 8"/>
          <cdr:cNvSpPr>
            <a:spLocks noChangeAspect="1"/>
          </cdr:cNvSpPr>
        </cdr:nvSpPr>
        <cdr:spPr>
          <a:xfrm flipV="1">
            <a:off x="1551" y="2142"/>
            <a:ext cx="333" cy="566"/>
          </a:xfrm>
          <a:prstGeom prst="line">
            <a:avLst/>
          </a:prstGeom>
          <a:noFill/>
          <a:ln w="38100" cmpd="sng">
            <a:solidFill>
              <a:srgbClr val="333399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9" name="AutoShape 9"/>
          <cdr:cNvSpPr>
            <a:spLocks noChangeAspect="1"/>
          </cdr:cNvSpPr>
        </cdr:nvSpPr>
        <cdr:spPr>
          <a:xfrm flipV="1">
            <a:off x="1657" y="1184"/>
            <a:ext cx="326" cy="564"/>
          </a:xfrm>
          <a:prstGeom prst="line">
            <a:avLst/>
          </a:prstGeom>
          <a:noFill/>
          <a:ln w="38100" cmpd="sng">
            <a:solidFill>
              <a:srgbClr val="333399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76850"/>
    <xdr:graphicFrame>
      <xdr:nvGraphicFramePr>
        <xdr:cNvPr id="1" name="Shape 1025"/>
        <xdr:cNvGraphicFramePr/>
      </xdr:nvGraphicFramePr>
      <xdr:xfrm>
        <a:off x="0" y="0"/>
        <a:ext cx="97155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0.80125</cdr:x>
      <cdr:y>0.083</cdr:y>
    </cdr:from>
    <cdr:to>
      <cdr:x>0.931</cdr:x>
      <cdr:y>0.292</cdr:y>
    </cdr:to>
    <cdr:grpSp>
      <cdr:nvGrpSpPr>
        <cdr:cNvPr id="1" name="Group 1"/>
        <cdr:cNvGrpSpPr>
          <a:grpSpLocks/>
        </cdr:cNvGrpSpPr>
      </cdr:nvGrpSpPr>
      <cdr:grpSpPr>
        <a:xfrm>
          <a:off x="7781925" y="428625"/>
          <a:ext cx="1257300" cy="1104900"/>
          <a:chOff x="582" y="386"/>
          <a:chExt cx="2465" cy="2414"/>
        </a:xfrm>
        <a:solidFill>
          <a:srgbClr val="FFFFFF"/>
        </a:solidFill>
      </cdr:grpSpPr>
      <cdr:sp>
        <cdr:nvSpPr>
          <cdr:cNvPr id="2" name="AutoShape 2"/>
          <cdr:cNvSpPr>
            <a:spLocks noChangeAspect="1"/>
          </cdr:cNvSpPr>
        </cdr:nvSpPr>
        <cdr:spPr>
          <a:xfrm>
            <a:off x="1884" y="2144"/>
            <a:ext cx="935" cy="0"/>
          </a:xfrm>
          <a:prstGeom prst="line">
            <a:avLst/>
          </a:prstGeom>
          <a:noFill/>
          <a:ln w="38100" cmpd="sng">
            <a:solidFill>
              <a:srgbClr val="333399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3" name="AutoShape 3"/>
          <cdr:cNvSpPr>
            <a:spLocks noChangeAspect="1"/>
          </cdr:cNvSpPr>
        </cdr:nvSpPr>
        <cdr:spPr>
          <a:xfrm>
            <a:off x="828" y="770"/>
            <a:ext cx="945" cy="807"/>
          </a:xfrm>
          <a:prstGeom prst="hexagon">
            <a:avLst/>
          </a:prstGeom>
          <a:gradFill rotWithShape="1">
            <a:gsLst>
              <a:gs pos="0">
                <a:srgbClr val="FF0000"/>
              </a:gs>
              <a:gs pos="100000">
                <a:srgbClr val="FFFF00"/>
              </a:gs>
            </a:gsLst>
            <a:lin ang="2700000" scaled="1"/>
          </a:gra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4" name="AutoShape 4"/>
          <cdr:cNvSpPr>
            <a:spLocks noChangeAspect="1"/>
          </cdr:cNvSpPr>
        </cdr:nvSpPr>
        <cdr:spPr>
          <a:xfrm>
            <a:off x="1862" y="1391"/>
            <a:ext cx="945" cy="807"/>
          </a:xfrm>
          <a:prstGeom prst="hexagon">
            <a:avLst/>
          </a:prstGeom>
          <a:gradFill rotWithShape="1">
            <a:gsLst>
              <a:gs pos="0">
                <a:srgbClr val="FFFF00"/>
              </a:gs>
              <a:gs pos="100000">
                <a:srgbClr val="FF5050"/>
              </a:gs>
            </a:gsLst>
            <a:lin ang="2700000" scaled="1"/>
          </a:gra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5" name="AutoShape 5"/>
          <cdr:cNvSpPr>
            <a:spLocks noChangeAspect="1"/>
          </cdr:cNvSpPr>
        </cdr:nvSpPr>
        <cdr:spPr>
          <a:xfrm>
            <a:off x="933" y="1748"/>
            <a:ext cx="945" cy="807"/>
          </a:xfrm>
          <a:prstGeom prst="hexagon">
            <a:avLst/>
          </a:prstGeom>
          <a:gradFill rotWithShape="1">
            <a:gsLst>
              <a:gs pos="0">
                <a:srgbClr val="FF0000"/>
              </a:gs>
              <a:gs pos="100000">
                <a:srgbClr val="FFFF00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6" name="AutoShape 6"/>
          <cdr:cNvSpPr>
            <a:spLocks noChangeAspect="1"/>
          </cdr:cNvSpPr>
        </cdr:nvSpPr>
        <cdr:spPr>
          <a:xfrm>
            <a:off x="959" y="1748"/>
            <a:ext cx="698" cy="0"/>
          </a:xfrm>
          <a:prstGeom prst="line">
            <a:avLst/>
          </a:prstGeom>
          <a:noFill/>
          <a:ln w="38100" cmpd="sng">
            <a:solidFill>
              <a:srgbClr val="333399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7" name="AutoShape 7"/>
          <cdr:cNvSpPr>
            <a:spLocks noChangeAspect="1"/>
          </cdr:cNvSpPr>
        </cdr:nvSpPr>
        <cdr:spPr>
          <a:xfrm>
            <a:off x="1651" y="1748"/>
            <a:ext cx="231" cy="398"/>
          </a:xfrm>
          <a:prstGeom prst="line">
            <a:avLst/>
          </a:prstGeom>
          <a:noFill/>
          <a:ln w="38100" cmpd="sng">
            <a:solidFill>
              <a:srgbClr val="333399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8" name="AutoShape 8"/>
          <cdr:cNvSpPr>
            <a:spLocks noChangeAspect="1"/>
          </cdr:cNvSpPr>
        </cdr:nvSpPr>
        <cdr:spPr>
          <a:xfrm flipV="1">
            <a:off x="1551" y="2142"/>
            <a:ext cx="333" cy="566"/>
          </a:xfrm>
          <a:prstGeom prst="line">
            <a:avLst/>
          </a:prstGeom>
          <a:noFill/>
          <a:ln w="38100" cmpd="sng">
            <a:solidFill>
              <a:srgbClr val="333399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9" name="AutoShape 9"/>
          <cdr:cNvSpPr>
            <a:spLocks noChangeAspect="1"/>
          </cdr:cNvSpPr>
        </cdr:nvSpPr>
        <cdr:spPr>
          <a:xfrm flipV="1">
            <a:off x="1657" y="1184"/>
            <a:ext cx="326" cy="564"/>
          </a:xfrm>
          <a:prstGeom prst="line">
            <a:avLst/>
          </a:prstGeom>
          <a:noFill/>
          <a:ln w="38100" cmpd="sng">
            <a:solidFill>
              <a:srgbClr val="333399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76850"/>
    <xdr:graphicFrame>
      <xdr:nvGraphicFramePr>
        <xdr:cNvPr id="1" name="Shape 1025"/>
        <xdr:cNvGraphicFramePr/>
      </xdr:nvGraphicFramePr>
      <xdr:xfrm>
        <a:off x="0" y="0"/>
        <a:ext cx="97155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</cdr:x>
      <cdr:y>0.062</cdr:y>
    </cdr:from>
    <cdr:to>
      <cdr:x>0.92375</cdr:x>
      <cdr:y>0.254</cdr:y>
    </cdr:to>
    <cdr:grpSp>
      <cdr:nvGrpSpPr>
        <cdr:cNvPr id="1" name="Group 1"/>
        <cdr:cNvGrpSpPr>
          <a:grpSpLocks/>
        </cdr:cNvGrpSpPr>
      </cdr:nvGrpSpPr>
      <cdr:grpSpPr>
        <a:xfrm>
          <a:off x="7743825" y="323850"/>
          <a:ext cx="1219200" cy="1009650"/>
          <a:chOff x="582" y="386"/>
          <a:chExt cx="2465" cy="2414"/>
        </a:xfrm>
        <a:solidFill>
          <a:srgbClr val="FFFFFF"/>
        </a:solidFill>
      </cdr:grpSpPr>
      <cdr:sp>
        <cdr:nvSpPr>
          <cdr:cNvPr id="2" name="AutoShape 2"/>
          <cdr:cNvSpPr>
            <a:spLocks noChangeAspect="1"/>
          </cdr:cNvSpPr>
        </cdr:nvSpPr>
        <cdr:spPr>
          <a:xfrm>
            <a:off x="1884" y="2144"/>
            <a:ext cx="935" cy="0"/>
          </a:xfrm>
          <a:prstGeom prst="line">
            <a:avLst/>
          </a:prstGeom>
          <a:noFill/>
          <a:ln w="38100" cmpd="sng">
            <a:solidFill>
              <a:srgbClr val="333399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3" name="AutoShape 3"/>
          <cdr:cNvSpPr>
            <a:spLocks noChangeAspect="1"/>
          </cdr:cNvSpPr>
        </cdr:nvSpPr>
        <cdr:spPr>
          <a:xfrm>
            <a:off x="828" y="770"/>
            <a:ext cx="945" cy="807"/>
          </a:xfrm>
          <a:prstGeom prst="hexagon">
            <a:avLst/>
          </a:prstGeom>
          <a:gradFill rotWithShape="1">
            <a:gsLst>
              <a:gs pos="0">
                <a:srgbClr val="FF0000"/>
              </a:gs>
              <a:gs pos="100000">
                <a:srgbClr val="FFFF00"/>
              </a:gs>
            </a:gsLst>
            <a:lin ang="2700000" scaled="1"/>
          </a:gra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4" name="AutoShape 4"/>
          <cdr:cNvSpPr>
            <a:spLocks noChangeAspect="1"/>
          </cdr:cNvSpPr>
        </cdr:nvSpPr>
        <cdr:spPr>
          <a:xfrm>
            <a:off x="1862" y="1391"/>
            <a:ext cx="945" cy="807"/>
          </a:xfrm>
          <a:prstGeom prst="hexagon">
            <a:avLst/>
          </a:prstGeom>
          <a:gradFill rotWithShape="1">
            <a:gsLst>
              <a:gs pos="0">
                <a:srgbClr val="FFFF00"/>
              </a:gs>
              <a:gs pos="100000">
                <a:srgbClr val="FF5050"/>
              </a:gs>
            </a:gsLst>
            <a:lin ang="2700000" scaled="1"/>
          </a:gra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5" name="AutoShape 5"/>
          <cdr:cNvSpPr>
            <a:spLocks noChangeAspect="1"/>
          </cdr:cNvSpPr>
        </cdr:nvSpPr>
        <cdr:spPr>
          <a:xfrm>
            <a:off x="933" y="1748"/>
            <a:ext cx="945" cy="807"/>
          </a:xfrm>
          <a:prstGeom prst="hexagon">
            <a:avLst/>
          </a:prstGeom>
          <a:gradFill rotWithShape="1">
            <a:gsLst>
              <a:gs pos="0">
                <a:srgbClr val="FF0000"/>
              </a:gs>
              <a:gs pos="100000">
                <a:srgbClr val="FFFF00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6" name="AutoShape 6"/>
          <cdr:cNvSpPr>
            <a:spLocks noChangeAspect="1"/>
          </cdr:cNvSpPr>
        </cdr:nvSpPr>
        <cdr:spPr>
          <a:xfrm>
            <a:off x="959" y="1748"/>
            <a:ext cx="698" cy="0"/>
          </a:xfrm>
          <a:prstGeom prst="line">
            <a:avLst/>
          </a:prstGeom>
          <a:noFill/>
          <a:ln w="38100" cmpd="sng">
            <a:solidFill>
              <a:srgbClr val="333399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7" name="AutoShape 7"/>
          <cdr:cNvSpPr>
            <a:spLocks noChangeAspect="1"/>
          </cdr:cNvSpPr>
        </cdr:nvSpPr>
        <cdr:spPr>
          <a:xfrm>
            <a:off x="1651" y="1748"/>
            <a:ext cx="231" cy="398"/>
          </a:xfrm>
          <a:prstGeom prst="line">
            <a:avLst/>
          </a:prstGeom>
          <a:noFill/>
          <a:ln w="38100" cmpd="sng">
            <a:solidFill>
              <a:srgbClr val="333399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8" name="AutoShape 8"/>
          <cdr:cNvSpPr>
            <a:spLocks noChangeAspect="1"/>
          </cdr:cNvSpPr>
        </cdr:nvSpPr>
        <cdr:spPr>
          <a:xfrm flipV="1">
            <a:off x="1551" y="2142"/>
            <a:ext cx="333" cy="566"/>
          </a:xfrm>
          <a:prstGeom prst="line">
            <a:avLst/>
          </a:prstGeom>
          <a:noFill/>
          <a:ln w="38100" cmpd="sng">
            <a:solidFill>
              <a:srgbClr val="333399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9" name="AutoShape 9"/>
          <cdr:cNvSpPr>
            <a:spLocks noChangeAspect="1"/>
          </cdr:cNvSpPr>
        </cdr:nvSpPr>
        <cdr:spPr>
          <a:xfrm flipV="1">
            <a:off x="1657" y="1184"/>
            <a:ext cx="326" cy="564"/>
          </a:xfrm>
          <a:prstGeom prst="line">
            <a:avLst/>
          </a:prstGeom>
          <a:noFill/>
          <a:ln w="38100" cmpd="sng">
            <a:solidFill>
              <a:srgbClr val="333399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76850"/>
    <xdr:graphicFrame>
      <xdr:nvGraphicFramePr>
        <xdr:cNvPr id="1" name="Shape 1025"/>
        <xdr:cNvGraphicFramePr/>
      </xdr:nvGraphicFramePr>
      <xdr:xfrm>
        <a:off x="0" y="0"/>
        <a:ext cx="97155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67"/>
  <sheetViews>
    <sheetView showGridLines="0" tabSelected="1" workbookViewId="0" topLeftCell="A1">
      <selection activeCell="I13" sqref="I13"/>
    </sheetView>
  </sheetViews>
  <sheetFormatPr defaultColWidth="9.625" defaultRowHeight="12.75"/>
  <cols>
    <col min="1" max="3" width="11.00390625" style="0" customWidth="1"/>
    <col min="4" max="4" width="8.625" style="0" customWidth="1"/>
    <col min="5" max="7" width="11.00390625" style="0" customWidth="1"/>
    <col min="8" max="8" width="10.625" style="0" customWidth="1"/>
    <col min="9" max="16384" width="11.00390625" style="0" customWidth="1"/>
  </cols>
  <sheetData>
    <row r="1" spans="1:8" ht="20.25">
      <c r="A1" s="29" t="s">
        <v>36</v>
      </c>
      <c r="B1" s="11"/>
      <c r="C1" s="11"/>
      <c r="D1" s="11"/>
      <c r="E1" s="11"/>
      <c r="F1" s="11"/>
      <c r="G1" s="11"/>
      <c r="H1" s="11"/>
    </row>
    <row r="2" spans="1:23" ht="15">
      <c r="A2" s="11"/>
      <c r="B2" s="11"/>
      <c r="C2" s="11"/>
      <c r="D2" s="11"/>
      <c r="E2" s="11"/>
      <c r="F2" s="11"/>
      <c r="G2" s="11"/>
      <c r="O2" s="2" t="s">
        <v>0</v>
      </c>
      <c r="P2" s="2" t="s">
        <v>1</v>
      </c>
      <c r="R2" s="2" t="s">
        <v>2</v>
      </c>
      <c r="S2" s="2" t="s">
        <v>3</v>
      </c>
      <c r="T2" s="2" t="s">
        <v>4</v>
      </c>
      <c r="U2" s="3">
        <v>14.5</v>
      </c>
      <c r="V2" s="4">
        <f aca="true" t="shared" si="0" ref="V2:V12">I5</f>
        <v>9.850530732191487</v>
      </c>
      <c r="W2" s="5">
        <v>3</v>
      </c>
    </row>
    <row r="3" spans="1:23" ht="15">
      <c r="A3" s="13"/>
      <c r="B3" s="14" t="s">
        <v>0</v>
      </c>
      <c r="C3" s="14" t="s">
        <v>1</v>
      </c>
      <c r="D3" s="13"/>
      <c r="F3" s="19"/>
      <c r="G3" s="20" t="s">
        <v>0</v>
      </c>
      <c r="H3" s="20" t="s">
        <v>1</v>
      </c>
      <c r="I3" s="20" t="s">
        <v>5</v>
      </c>
      <c r="O3" s="2" t="s">
        <v>6</v>
      </c>
      <c r="Q3" s="6" t="s">
        <v>7</v>
      </c>
      <c r="R3" s="7">
        <v>1847.8</v>
      </c>
      <c r="S3" s="7">
        <v>1249.7</v>
      </c>
      <c r="T3" s="7">
        <v>962.9</v>
      </c>
      <c r="U3" s="3">
        <v>13</v>
      </c>
      <c r="V3" s="4">
        <f t="shared" si="0"/>
        <v>9.815705590196558</v>
      </c>
      <c r="W3" s="5">
        <v>3</v>
      </c>
    </row>
    <row r="4" spans="1:25" ht="15">
      <c r="A4" s="13"/>
      <c r="B4" s="14" t="s">
        <v>8</v>
      </c>
      <c r="C4" s="14" t="s">
        <v>8</v>
      </c>
      <c r="D4" s="13"/>
      <c r="F4" s="20" t="s">
        <v>9</v>
      </c>
      <c r="G4" s="20" t="s">
        <v>10</v>
      </c>
      <c r="H4" s="20" t="s">
        <v>10</v>
      </c>
      <c r="I4" s="20" t="s">
        <v>11</v>
      </c>
      <c r="N4" s="1" t="s">
        <v>7</v>
      </c>
      <c r="O4" s="8">
        <f aca="true" t="shared" si="1" ref="O4:O16">B5/100</f>
        <v>0.72</v>
      </c>
      <c r="P4" s="8">
        <f aca="true" t="shared" si="2" ref="P4:P16">C5/100</f>
        <v>0.72</v>
      </c>
      <c r="Q4" s="6" t="s">
        <v>12</v>
      </c>
      <c r="R4" s="7">
        <v>-4</v>
      </c>
      <c r="S4" s="7">
        <v>-4</v>
      </c>
      <c r="T4" s="7">
        <v>-4</v>
      </c>
      <c r="U4" s="3">
        <v>11</v>
      </c>
      <c r="V4" s="4">
        <f t="shared" si="0"/>
        <v>9.726075798158604</v>
      </c>
      <c r="W4" s="5">
        <v>3</v>
      </c>
      <c r="Y4" t="s">
        <v>37</v>
      </c>
    </row>
    <row r="5" spans="1:25" ht="15">
      <c r="A5" s="15" t="s">
        <v>7</v>
      </c>
      <c r="B5" s="16">
        <v>72</v>
      </c>
      <c r="C5" s="17">
        <v>72</v>
      </c>
      <c r="D5" s="18">
        <v>72.63</v>
      </c>
      <c r="F5" s="21">
        <v>14.5</v>
      </c>
      <c r="G5" s="22">
        <f>$G$23/(-$G$22+$F5)+$G$24</f>
        <v>513.409749247361</v>
      </c>
      <c r="H5" s="22">
        <f>H$23/(-H$22+$F5)+H$24</f>
        <v>523.2602799795525</v>
      </c>
      <c r="I5" s="23">
        <f aca="true" t="shared" si="3" ref="I5:I15">-(G5-H5)</f>
        <v>9.850530732191487</v>
      </c>
      <c r="N5" s="1" t="s">
        <v>12</v>
      </c>
      <c r="O5" s="8">
        <f t="shared" si="1"/>
        <v>0</v>
      </c>
      <c r="P5" s="8">
        <f t="shared" si="2"/>
        <v>0</v>
      </c>
      <c r="Q5" s="6" t="s">
        <v>13</v>
      </c>
      <c r="R5" s="7">
        <v>8.65</v>
      </c>
      <c r="S5" s="7">
        <v>7.96</v>
      </c>
      <c r="T5" s="7">
        <v>8.16</v>
      </c>
      <c r="U5" s="3">
        <v>9</v>
      </c>
      <c r="V5" s="4">
        <f t="shared" si="0"/>
        <v>9.540890592663573</v>
      </c>
      <c r="W5" s="5">
        <v>3</v>
      </c>
      <c r="Y5" s="17">
        <v>71.7</v>
      </c>
    </row>
    <row r="6" spans="1:25" ht="15">
      <c r="A6" s="15" t="s">
        <v>12</v>
      </c>
      <c r="B6" s="16">
        <v>0</v>
      </c>
      <c r="C6" s="17">
        <v>0</v>
      </c>
      <c r="D6" s="18">
        <v>0</v>
      </c>
      <c r="F6" s="21">
        <v>13</v>
      </c>
      <c r="G6" s="22">
        <f>$G$23/(-$G$22+$F6)+$G$24</f>
        <v>542.484589115863</v>
      </c>
      <c r="H6" s="22">
        <f>H$23/(-H$22+$F6)+H$24</f>
        <v>552.3002947060595</v>
      </c>
      <c r="I6" s="23">
        <f t="shared" si="3"/>
        <v>9.815705590196558</v>
      </c>
      <c r="N6" s="1" t="s">
        <v>13</v>
      </c>
      <c r="O6" s="8">
        <f t="shared" si="1"/>
        <v>0</v>
      </c>
      <c r="P6" s="8">
        <f t="shared" si="2"/>
        <v>0</v>
      </c>
      <c r="Q6" s="6" t="s">
        <v>14</v>
      </c>
      <c r="R6" s="7">
        <v>8.32</v>
      </c>
      <c r="S6" s="7">
        <v>5.23</v>
      </c>
      <c r="T6" s="7">
        <v>4.01</v>
      </c>
      <c r="U6" s="3">
        <v>7.6</v>
      </c>
      <c r="V6" s="4">
        <f t="shared" si="0"/>
        <v>9.297241974431472</v>
      </c>
      <c r="W6" s="5">
        <v>3</v>
      </c>
      <c r="Y6" s="17">
        <v>0</v>
      </c>
    </row>
    <row r="7" spans="1:25" ht="15">
      <c r="A7" s="15" t="s">
        <v>13</v>
      </c>
      <c r="B7" s="16">
        <v>0</v>
      </c>
      <c r="C7" s="17">
        <v>0</v>
      </c>
      <c r="D7" s="18">
        <v>0</v>
      </c>
      <c r="F7" s="21">
        <v>11</v>
      </c>
      <c r="G7" s="22">
        <f>$G$23/(-$G$22+$F7)+$G$24</f>
        <v>591.8684577511181</v>
      </c>
      <c r="H7" s="22">
        <f>H$23/(-H$22+$F7)+H$24</f>
        <v>601.5945335492767</v>
      </c>
      <c r="I7" s="23">
        <f t="shared" si="3"/>
        <v>9.726075798158604</v>
      </c>
      <c r="N7" s="1" t="s">
        <v>14</v>
      </c>
      <c r="O7" s="8">
        <f t="shared" si="1"/>
        <v>0.015</v>
      </c>
      <c r="P7" s="8">
        <f t="shared" si="2"/>
        <v>0.015</v>
      </c>
      <c r="Q7" s="6" t="s">
        <v>15</v>
      </c>
      <c r="R7" s="7">
        <v>-21.62</v>
      </c>
      <c r="S7" s="7">
        <v>-11.97</v>
      </c>
      <c r="T7" s="7">
        <v>-6.42</v>
      </c>
      <c r="U7" s="9">
        <v>6</v>
      </c>
      <c r="V7" s="4">
        <f t="shared" si="0"/>
        <v>8.777777777777715</v>
      </c>
      <c r="W7" s="5">
        <v>3</v>
      </c>
      <c r="Y7" s="17">
        <v>0</v>
      </c>
    </row>
    <row r="8" spans="1:25" ht="15">
      <c r="A8" s="15" t="s">
        <v>14</v>
      </c>
      <c r="B8" s="16">
        <v>1.5</v>
      </c>
      <c r="C8" s="17">
        <v>1.5</v>
      </c>
      <c r="D8" s="18">
        <v>1.95</v>
      </c>
      <c r="F8" s="21">
        <v>9</v>
      </c>
      <c r="G8" s="22">
        <f>$G$23/(-$G$22+$F8)+$G$24</f>
        <v>659.5778601890518</v>
      </c>
      <c r="H8" s="22">
        <f>H$23/(-H$22+$F8)+H$24</f>
        <v>669.1187507817153</v>
      </c>
      <c r="I8" s="23">
        <f t="shared" si="3"/>
        <v>9.540890592663573</v>
      </c>
      <c r="N8" s="1" t="s">
        <v>15</v>
      </c>
      <c r="O8" s="8">
        <f t="shared" si="1"/>
        <v>0</v>
      </c>
      <c r="P8" s="8">
        <f t="shared" si="2"/>
        <v>0</v>
      </c>
      <c r="Q8" s="6" t="s">
        <v>16</v>
      </c>
      <c r="R8" s="7">
        <v>0.5122</v>
      </c>
      <c r="S8" s="7">
        <v>0.3182</v>
      </c>
      <c r="T8" s="7">
        <v>0.19</v>
      </c>
      <c r="U8" s="3">
        <v>5</v>
      </c>
      <c r="V8" s="4">
        <f t="shared" si="0"/>
        <v>8.196797664534074</v>
      </c>
      <c r="W8" s="5">
        <v>3</v>
      </c>
      <c r="Y8" s="17">
        <v>2</v>
      </c>
    </row>
    <row r="9" spans="1:25" ht="15">
      <c r="A9" s="15" t="s">
        <v>15</v>
      </c>
      <c r="B9" s="16">
        <v>0</v>
      </c>
      <c r="C9" s="17">
        <v>0</v>
      </c>
      <c r="D9" s="18">
        <v>0.5</v>
      </c>
      <c r="F9" s="21">
        <v>7.6</v>
      </c>
      <c r="G9" s="22">
        <f>$G$23/(-$G$22+$F9)+$G$24</f>
        <v>724.1558168749214</v>
      </c>
      <c r="H9" s="22">
        <f>H$23/(-H$22+$F9)+H$24</f>
        <v>733.4530588493528</v>
      </c>
      <c r="I9" s="23">
        <f t="shared" si="3"/>
        <v>9.297241974431472</v>
      </c>
      <c r="N9" s="1" t="s">
        <v>17</v>
      </c>
      <c r="O9" s="8">
        <f t="shared" si="1"/>
        <v>0.04</v>
      </c>
      <c r="P9" s="8">
        <f t="shared" si="2"/>
        <v>0.04</v>
      </c>
      <c r="Q9" s="6" t="s">
        <v>17</v>
      </c>
      <c r="R9" s="7">
        <v>-5.87</v>
      </c>
      <c r="S9" s="7">
        <v>-0.12</v>
      </c>
      <c r="T9" s="7">
        <v>0.91</v>
      </c>
      <c r="U9" s="9">
        <v>4</v>
      </c>
      <c r="V9" s="4">
        <f t="shared" si="0"/>
        <v>7.222222222222399</v>
      </c>
      <c r="W9" s="5">
        <v>3</v>
      </c>
      <c r="Y9" s="17">
        <v>0</v>
      </c>
    </row>
    <row r="10" spans="1:25" ht="15">
      <c r="A10" s="15" t="s">
        <v>17</v>
      </c>
      <c r="B10" s="16">
        <v>4</v>
      </c>
      <c r="C10" s="17">
        <v>4</v>
      </c>
      <c r="D10" s="18">
        <v>3.6</v>
      </c>
      <c r="F10" s="24">
        <v>6</v>
      </c>
      <c r="G10" s="22">
        <f>T3+100*(T4*O5/O4+T5*O6/O4+T6*O7/O4+T7*O8/O4+T8*(O8/O4)*(O8/O4)+T9*O9/O4+T10*O10/O4+T11*O11/O4+T12*O12/O4+T13*O13/O4+T14*O14/O4+T15*O15/O4+T16*O16/O4)</f>
        <v>826.4208333333333</v>
      </c>
      <c r="H10" s="22">
        <f>T3+100*(T4*P5/P4+T5*P6/P4+T6*P7/P4+T7*P8/P4+T8*(P8/P4)*(P8/P4)+T9*P9/P4+T10*P10/P4+T11*P11/P4+T12*P12/P4+T13*P13/P4+T14*P14/P4+T15*P15/P4+T16*P16/P4)</f>
        <v>835.1986111111111</v>
      </c>
      <c r="I10" s="23">
        <f t="shared" si="3"/>
        <v>8.777777777777715</v>
      </c>
      <c r="N10" s="1" t="s">
        <v>18</v>
      </c>
      <c r="O10" s="8">
        <f t="shared" si="1"/>
        <v>0.075</v>
      </c>
      <c r="P10" s="8">
        <f t="shared" si="2"/>
        <v>0.085</v>
      </c>
      <c r="Q10" s="6" t="s">
        <v>18</v>
      </c>
      <c r="R10" s="7">
        <v>-11.27</v>
      </c>
      <c r="S10" s="7">
        <v>-3.99</v>
      </c>
      <c r="T10" s="7">
        <v>-0.74</v>
      </c>
      <c r="U10" s="3">
        <v>3</v>
      </c>
      <c r="V10" s="4">
        <f t="shared" si="0"/>
        <v>5.461957007275487</v>
      </c>
      <c r="W10" s="5">
        <v>3</v>
      </c>
      <c r="Y10" s="17">
        <v>4</v>
      </c>
    </row>
    <row r="11" spans="1:25" ht="15">
      <c r="A11" s="15" t="s">
        <v>18</v>
      </c>
      <c r="B11" s="16">
        <v>7.5</v>
      </c>
      <c r="C11" s="17">
        <v>8.5</v>
      </c>
      <c r="D11" s="18">
        <v>7.8</v>
      </c>
      <c r="F11" s="21">
        <v>5</v>
      </c>
      <c r="G11" s="22">
        <f>$G$23/(-$G$22+$F11)+$G$24</f>
        <v>914.8496079053091</v>
      </c>
      <c r="H11" s="22">
        <f>H$23/(-H$22+$F11)+H$24</f>
        <v>923.0464055698432</v>
      </c>
      <c r="I11" s="23">
        <f t="shared" si="3"/>
        <v>8.196797664534074</v>
      </c>
      <c r="N11" s="1" t="s">
        <v>19</v>
      </c>
      <c r="O11" s="8">
        <f t="shared" si="1"/>
        <v>0</v>
      </c>
      <c r="P11" s="8">
        <f t="shared" si="2"/>
        <v>0</v>
      </c>
      <c r="Q11" s="6" t="s">
        <v>19</v>
      </c>
      <c r="R11" s="7">
        <v>-5.67</v>
      </c>
      <c r="S11" s="7">
        <v>-3.04</v>
      </c>
      <c r="T11" s="7">
        <v>-1.88</v>
      </c>
      <c r="U11" s="9">
        <v>2</v>
      </c>
      <c r="V11" s="4">
        <f t="shared" si="0"/>
        <v>1.9166666666667425</v>
      </c>
      <c r="W11" s="5">
        <v>3</v>
      </c>
      <c r="Y11" s="17">
        <v>8.3</v>
      </c>
    </row>
    <row r="12" spans="1:25" ht="15">
      <c r="A12" s="15" t="s">
        <v>19</v>
      </c>
      <c r="B12" s="16">
        <v>0</v>
      </c>
      <c r="C12" s="17">
        <v>0</v>
      </c>
      <c r="D12" s="18">
        <v>0</v>
      </c>
      <c r="F12" s="24">
        <v>4</v>
      </c>
      <c r="G12" s="22">
        <f>S3+100*(S4*O5/O4+S5*O6/O4+S6*O7/O4+S7*O8/O4+S8*(O8/O4)*(O8/O4)+S9*O9/O4+S10*O10/O4+S11*O11/O4+S12*O12/O4+S13*O13/O4+S14*O14/O4+S15*O15/O4+S16*O16/O4)</f>
        <v>1033.8805555555555</v>
      </c>
      <c r="H12" s="22">
        <f>S3+100*(S4*P5/P4+S5*P6/P4+S6*P7/P4+S7*P8/P4+S8*(P8/P4)*(P8/P4)+S9*P9/P4+S10*P10/P4+S11*P11/P4+S12*P12/P4+S13*P13/P4+S14*P14/P4+S15*P15/P4+S16*P16/P4)</f>
        <v>1041.1027777777779</v>
      </c>
      <c r="I12" s="23">
        <f t="shared" si="3"/>
        <v>7.222222222222399</v>
      </c>
      <c r="N12" s="1" t="s">
        <v>20</v>
      </c>
      <c r="O12" s="8">
        <f t="shared" si="1"/>
        <v>0</v>
      </c>
      <c r="P12" s="8">
        <f t="shared" si="2"/>
        <v>0</v>
      </c>
      <c r="Q12" s="6" t="s">
        <v>20</v>
      </c>
      <c r="R12" s="7">
        <v>-5.37</v>
      </c>
      <c r="S12" s="7">
        <v>-1.88</v>
      </c>
      <c r="T12" s="7">
        <v>-0.71</v>
      </c>
      <c r="U12" s="3">
        <v>1.5</v>
      </c>
      <c r="V12" s="4">
        <f t="shared" si="0"/>
        <v>-1.3137626993213871</v>
      </c>
      <c r="W12" s="5">
        <v>3</v>
      </c>
      <c r="Y12" s="17">
        <v>0</v>
      </c>
    </row>
    <row r="13" spans="1:25" ht="15.75">
      <c r="A13" s="15" t="s">
        <v>20</v>
      </c>
      <c r="B13" s="16">
        <v>0</v>
      </c>
      <c r="C13" s="17">
        <v>0</v>
      </c>
      <c r="D13" s="18">
        <v>0</v>
      </c>
      <c r="F13" s="46">
        <v>3</v>
      </c>
      <c r="G13" s="46">
        <f>$G$23/(-$G$22+$F13)+$G$24</f>
        <v>1202.7230829186408</v>
      </c>
      <c r="H13" s="46">
        <f>H$23/(-H$22+$F13)+H$24</f>
        <v>1208.1850399259163</v>
      </c>
      <c r="I13" s="47">
        <f t="shared" si="3"/>
        <v>5.461957007275487</v>
      </c>
      <c r="N13" s="1" t="s">
        <v>21</v>
      </c>
      <c r="O13" s="8">
        <f t="shared" si="1"/>
        <v>0</v>
      </c>
      <c r="P13" s="8">
        <f t="shared" si="2"/>
        <v>0</v>
      </c>
      <c r="Q13" s="6" t="s">
        <v>21</v>
      </c>
      <c r="R13" s="7">
        <v>-4.85</v>
      </c>
      <c r="S13" s="7">
        <v>-3.17</v>
      </c>
      <c r="T13" s="7">
        <v>-2.24</v>
      </c>
      <c r="Y13" s="17">
        <v>0</v>
      </c>
    </row>
    <row r="14" spans="1:25" ht="15">
      <c r="A14" s="15" t="s">
        <v>21</v>
      </c>
      <c r="B14" s="16">
        <v>0</v>
      </c>
      <c r="C14" s="17">
        <v>0</v>
      </c>
      <c r="D14" s="18">
        <v>0</v>
      </c>
      <c r="F14" s="24">
        <v>2</v>
      </c>
      <c r="G14" s="22">
        <f>R3+100*(R4*O5/O4+R5*O6/O4+R6*O7/O4+R7*O8/O4+R8*(O8/O4)*(O8/O4)+R9*O9/O4+R10*O10/O4+R11*O11/O4+R12*O12/O4+R13*O13/O4+R14*O14/O4+R15*O15/O4+R16*O16/O4)</f>
        <v>1460.9180555555554</v>
      </c>
      <c r="H14" s="22">
        <f>R3+100*(R4*P5/P4+R5*P6/P4+R6*P7/P4+R7*P8/P4+R8*(P8/P4)*(P8/P4)+R9*P9/P4+R10*P10/P4+R11*P11/P4+R12*P12/P4+R13*P13/P4+R14*P14/P4+R15*P15/P4+R16*P16/P4)</f>
        <v>1462.8347222222221</v>
      </c>
      <c r="I14" s="23">
        <f t="shared" si="3"/>
        <v>1.9166666666667425</v>
      </c>
      <c r="N14" s="1" t="s">
        <v>22</v>
      </c>
      <c r="O14" s="8">
        <f t="shared" si="1"/>
        <v>0</v>
      </c>
      <c r="P14" s="8">
        <f t="shared" si="2"/>
        <v>0</v>
      </c>
      <c r="Q14" s="6" t="s">
        <v>22</v>
      </c>
      <c r="R14" s="7">
        <v>-35.54</v>
      </c>
      <c r="S14" s="7">
        <v>-30.04</v>
      </c>
      <c r="T14" s="7">
        <v>-26.45</v>
      </c>
      <c r="U14" s="3">
        <v>14.5</v>
      </c>
      <c r="W14" s="5">
        <v>-3</v>
      </c>
      <c r="Y14" s="17">
        <v>0</v>
      </c>
    </row>
    <row r="15" spans="1:25" ht="15">
      <c r="A15" s="15" t="s">
        <v>22</v>
      </c>
      <c r="B15" s="16">
        <v>0</v>
      </c>
      <c r="C15" s="17">
        <v>0</v>
      </c>
      <c r="D15" s="18">
        <v>0.52</v>
      </c>
      <c r="F15" s="21">
        <v>1.5</v>
      </c>
      <c r="G15" s="22">
        <f>$G$23/(-$G$22+$F15)+$G$24</f>
        <v>1649.067564294339</v>
      </c>
      <c r="H15" s="22">
        <f>H$23/(-H$22+$F15)+H$24</f>
        <v>1647.7538015950176</v>
      </c>
      <c r="I15" s="23">
        <f t="shared" si="3"/>
        <v>-1.3137626993213871</v>
      </c>
      <c r="N15" s="1" t="s">
        <v>23</v>
      </c>
      <c r="O15" s="8">
        <f t="shared" si="1"/>
        <v>0.14</v>
      </c>
      <c r="P15" s="8">
        <f t="shared" si="2"/>
        <v>0.13</v>
      </c>
      <c r="Q15" s="6" t="s">
        <v>23</v>
      </c>
      <c r="R15" s="7">
        <v>-12.65</v>
      </c>
      <c r="S15" s="7">
        <v>-9.19</v>
      </c>
      <c r="T15" s="7">
        <v>-7.06</v>
      </c>
      <c r="U15" s="3">
        <v>13</v>
      </c>
      <c r="W15" s="5">
        <v>-3</v>
      </c>
      <c r="Y15" s="17">
        <v>0.4</v>
      </c>
    </row>
    <row r="16" spans="1:25" ht="15">
      <c r="A16" s="15" t="s">
        <v>23</v>
      </c>
      <c r="B16" s="16">
        <v>14</v>
      </c>
      <c r="C16" s="17">
        <v>13</v>
      </c>
      <c r="D16" s="18">
        <v>12</v>
      </c>
      <c r="F16" s="19"/>
      <c r="G16" s="23"/>
      <c r="H16" s="22"/>
      <c r="I16" s="22"/>
      <c r="N16" s="1" t="s">
        <v>24</v>
      </c>
      <c r="O16" s="8">
        <f t="shared" si="1"/>
        <v>0.01</v>
      </c>
      <c r="P16" s="8">
        <f t="shared" si="2"/>
        <v>0.01</v>
      </c>
      <c r="Q16" s="6" t="s">
        <v>24</v>
      </c>
      <c r="R16" s="7">
        <v>-5.93</v>
      </c>
      <c r="S16" s="7">
        <v>-4.17</v>
      </c>
      <c r="T16" s="7">
        <v>-3.53</v>
      </c>
      <c r="U16" s="3">
        <v>11</v>
      </c>
      <c r="W16" s="5">
        <v>-3</v>
      </c>
      <c r="Y16" s="17">
        <v>12.5</v>
      </c>
    </row>
    <row r="17" spans="1:25" ht="15">
      <c r="A17" s="15" t="s">
        <v>24</v>
      </c>
      <c r="B17" s="16">
        <v>1</v>
      </c>
      <c r="C17" s="17">
        <v>1</v>
      </c>
      <c r="D17" s="18">
        <v>1</v>
      </c>
      <c r="F17" s="20" t="s">
        <v>25</v>
      </c>
      <c r="G17" s="22">
        <f>(G9-G6)</f>
        <v>181.6712277590584</v>
      </c>
      <c r="H17" s="22">
        <f>(H9-H6)</f>
        <v>181.15276414329333</v>
      </c>
      <c r="I17" s="23">
        <f>-(G17-H17)</f>
        <v>-0.5184636157650857</v>
      </c>
      <c r="U17" s="3">
        <v>9</v>
      </c>
      <c r="W17" s="5">
        <v>-3</v>
      </c>
      <c r="Y17" s="17">
        <v>1</v>
      </c>
    </row>
    <row r="18" spans="1:23" ht="15">
      <c r="A18" s="13"/>
      <c r="B18" s="13"/>
      <c r="C18" s="13"/>
      <c r="D18" s="16"/>
      <c r="F18" s="20" t="s">
        <v>26</v>
      </c>
      <c r="G18" s="22">
        <f>2.63*(G9-G6)+G9</f>
        <v>1201.9511458812449</v>
      </c>
      <c r="H18" s="22">
        <f>2.63*(H9-H6)+H9</f>
        <v>1209.8848285462143</v>
      </c>
      <c r="I18" s="23">
        <f>-(G18-H18)</f>
        <v>7.93368266496941</v>
      </c>
      <c r="Q18" s="10"/>
      <c r="U18" s="3">
        <v>7.6</v>
      </c>
      <c r="W18" s="5">
        <v>-3</v>
      </c>
    </row>
    <row r="19" spans="1:23" ht="15">
      <c r="A19" s="15" t="s">
        <v>28</v>
      </c>
      <c r="B19" s="16">
        <f>SUM(B5:B17)</f>
        <v>100</v>
      </c>
      <c r="C19" s="17">
        <f>SUM(C5:C17)</f>
        <v>100</v>
      </c>
      <c r="D19" s="17">
        <f>SUM(D5:D17)</f>
        <v>99.99999999999999</v>
      </c>
      <c r="F19" s="20" t="s">
        <v>29</v>
      </c>
      <c r="G19" s="25">
        <f>(G9-450)/(G9-G6+80)</f>
        <v>1.0477109738918584</v>
      </c>
      <c r="H19" s="25">
        <f>(H9-450)/(H9-H6+80)</f>
        <v>1.0853917620945548</v>
      </c>
      <c r="I19" s="23">
        <f>-(G19-H19)</f>
        <v>0.03768078820269638</v>
      </c>
      <c r="Q19" s="3"/>
      <c r="U19" s="9">
        <v>6</v>
      </c>
      <c r="W19" s="5">
        <v>-3</v>
      </c>
    </row>
    <row r="20" spans="1:23" ht="15">
      <c r="A20" s="11"/>
      <c r="B20" s="11"/>
      <c r="C20" s="11"/>
      <c r="D20" s="11"/>
      <c r="F20" s="20" t="s">
        <v>31</v>
      </c>
      <c r="G20" s="22">
        <f>(G9-G6-160)</f>
        <v>21.67122775905841</v>
      </c>
      <c r="H20" s="22">
        <f>(H9-H6-160)</f>
        <v>21.152764143293325</v>
      </c>
      <c r="I20" s="23">
        <f>-(G20-H20)</f>
        <v>-0.5184636157650857</v>
      </c>
      <c r="Q20" s="3"/>
      <c r="U20" s="3">
        <v>5</v>
      </c>
      <c r="W20" s="5">
        <v>-3</v>
      </c>
    </row>
    <row r="21" spans="1:23" ht="15">
      <c r="A21" s="11"/>
      <c r="B21" s="11"/>
      <c r="C21" s="11"/>
      <c r="D21" s="11"/>
      <c r="F21" s="19"/>
      <c r="G21" s="26"/>
      <c r="H21" s="26"/>
      <c r="I21" s="26"/>
      <c r="U21" s="9">
        <v>4</v>
      </c>
      <c r="W21" s="5">
        <v>-3</v>
      </c>
    </row>
    <row r="22" spans="1:23" ht="15">
      <c r="A22" s="11"/>
      <c r="B22" s="11"/>
      <c r="C22" s="12" t="s">
        <v>33</v>
      </c>
      <c r="D22" s="11"/>
      <c r="F22" s="20" t="s">
        <v>27</v>
      </c>
      <c r="G22" s="27">
        <f>($F12*(G12-G24)-$F10*(G10-G24))/(G12-G10)</f>
        <v>-1.7792480518166156</v>
      </c>
      <c r="H22" s="28">
        <f>($F12*(H12-H24)-$F10*(H10-H24))/(H12-H10)</f>
        <v>-1.8160827820535985</v>
      </c>
      <c r="I22" s="26"/>
      <c r="U22" s="3">
        <v>3</v>
      </c>
      <c r="W22" s="5">
        <v>-3</v>
      </c>
    </row>
    <row r="23" spans="1:23" ht="15">
      <c r="A23" s="11"/>
      <c r="B23" s="11"/>
      <c r="C23" s="11"/>
      <c r="D23" s="11"/>
      <c r="F23" s="20" t="s">
        <v>30</v>
      </c>
      <c r="G23" s="22">
        <f>($F10-G22)*(G10-G24)</f>
        <v>4663.508272083177</v>
      </c>
      <c r="H23" s="23">
        <f>($F10-H22)*(H10-H24)</f>
        <v>4680.09715964928</v>
      </c>
      <c r="I23" s="26"/>
      <c r="U23" s="9">
        <v>2</v>
      </c>
      <c r="W23" s="5">
        <v>-3</v>
      </c>
    </row>
    <row r="24" spans="1:23" ht="15">
      <c r="A24" s="11"/>
      <c r="B24" s="11"/>
      <c r="C24" s="11"/>
      <c r="D24" s="11"/>
      <c r="F24" s="20" t="s">
        <v>32</v>
      </c>
      <c r="G24" s="22">
        <f>($F14-$F12)/(($F14-$F10)/(G14-G10)-($F12-$F10)/(G12-G10))+G10</f>
        <v>226.9402355917366</v>
      </c>
      <c r="H24" s="23">
        <f>($F14-$F12)/(($F14-$F10)/(H14-H10)-($F12-$F10)/(H12-H10))+H10</f>
        <v>236.42077185956327</v>
      </c>
      <c r="I24" s="26"/>
      <c r="U24" s="3">
        <v>1.5</v>
      </c>
      <c r="W24" s="5">
        <v>-3</v>
      </c>
    </row>
    <row r="25" spans="1:9" ht="15">
      <c r="A25" s="11"/>
      <c r="B25" s="11"/>
      <c r="C25" s="11"/>
      <c r="D25" s="11"/>
      <c r="F25" s="19"/>
      <c r="G25" s="19"/>
      <c r="H25" s="19"/>
      <c r="I25" s="19"/>
    </row>
    <row r="41" spans="1:15" ht="12">
      <c r="A41" s="30" t="s">
        <v>34</v>
      </c>
      <c r="B41" s="31"/>
      <c r="C41" s="30" t="s">
        <v>35</v>
      </c>
      <c r="D41" s="33" t="s">
        <v>39</v>
      </c>
      <c r="E41" s="35"/>
      <c r="F41" s="33" t="s">
        <v>35</v>
      </c>
      <c r="G41" s="41" t="s">
        <v>40</v>
      </c>
      <c r="H41" s="42"/>
      <c r="I41" s="41" t="s">
        <v>35</v>
      </c>
      <c r="J41" s="36" t="s">
        <v>38</v>
      </c>
      <c r="K41" s="36"/>
      <c r="L41" s="36"/>
      <c r="M41" s="36"/>
      <c r="N41" s="36"/>
      <c r="O41" s="36"/>
    </row>
    <row r="42" spans="1:15" ht="12">
      <c r="A42" s="32">
        <f aca="true" t="shared" si="4" ref="A42:A53">J42</f>
        <v>15</v>
      </c>
      <c r="B42" s="31"/>
      <c r="C42" s="32">
        <f aca="true" t="shared" si="5" ref="C42:C53">K42</f>
        <v>504.8733263763549</v>
      </c>
      <c r="D42" s="35">
        <f aca="true" t="shared" si="6" ref="D42:D52">J54</f>
        <v>8</v>
      </c>
      <c r="E42" s="35"/>
      <c r="F42" s="35">
        <f aca="true" t="shared" si="7" ref="F42:F52">K54</f>
        <v>703.8182375989434</v>
      </c>
      <c r="G42" s="42">
        <v>1.5</v>
      </c>
      <c r="H42" s="42"/>
      <c r="I42" s="45">
        <f>L66</f>
        <v>1647.7538015950176</v>
      </c>
      <c r="J42" s="37">
        <v>15</v>
      </c>
      <c r="K42" s="38">
        <f aca="true" t="shared" si="8" ref="K42:K57">$G$23/(-$G$22+$J42)+$G$24</f>
        <v>504.8733263763549</v>
      </c>
      <c r="L42" s="38">
        <f aca="true" t="shared" si="9" ref="L42:L57">H$23/(-H$22+$J42)+H$24</f>
        <v>514.7315544779717</v>
      </c>
      <c r="M42" s="39">
        <f>-(K42-L42)</f>
        <v>9.858228101616817</v>
      </c>
      <c r="N42" s="36">
        <v>-2</v>
      </c>
      <c r="O42" s="36">
        <v>2</v>
      </c>
    </row>
    <row r="43" spans="1:15" ht="12">
      <c r="A43" s="32">
        <f t="shared" si="4"/>
        <v>14.5</v>
      </c>
      <c r="B43" s="31"/>
      <c r="C43" s="32">
        <f t="shared" si="5"/>
        <v>513.409749247361</v>
      </c>
      <c r="D43" s="35">
        <f t="shared" si="6"/>
        <v>7.6</v>
      </c>
      <c r="E43" s="35"/>
      <c r="F43" s="35">
        <f t="shared" si="7"/>
        <v>724.1558168749214</v>
      </c>
      <c r="G43" s="43">
        <v>2</v>
      </c>
      <c r="H43" s="42"/>
      <c r="I43" s="45">
        <f>L65</f>
        <v>1462.8347222222221</v>
      </c>
      <c r="J43" s="37">
        <v>14.5</v>
      </c>
      <c r="K43" s="38">
        <f t="shared" si="8"/>
        <v>513.409749247361</v>
      </c>
      <c r="L43" s="38">
        <f t="shared" si="9"/>
        <v>523.2602799795525</v>
      </c>
      <c r="M43" s="39">
        <f aca="true" t="shared" si="10" ref="M43:M66">-(K43-L43)</f>
        <v>9.850530732191487</v>
      </c>
      <c r="N43" s="36">
        <v>-2</v>
      </c>
      <c r="O43" s="36">
        <v>2</v>
      </c>
    </row>
    <row r="44" spans="1:15" ht="12">
      <c r="A44" s="32">
        <f t="shared" si="4"/>
        <v>14</v>
      </c>
      <c r="B44" s="31"/>
      <c r="C44" s="32">
        <f t="shared" si="5"/>
        <v>522.4871625916123</v>
      </c>
      <c r="D44" s="35">
        <f t="shared" si="6"/>
        <v>7</v>
      </c>
      <c r="E44" s="34"/>
      <c r="F44" s="35">
        <f t="shared" si="7"/>
        <v>758.1370128736129</v>
      </c>
      <c r="G44" s="43">
        <v>3</v>
      </c>
      <c r="H44" s="42"/>
      <c r="I44" s="45">
        <f>L64</f>
        <v>1208.1850399259163</v>
      </c>
      <c r="J44" s="37">
        <v>14</v>
      </c>
      <c r="K44" s="38">
        <f t="shared" si="8"/>
        <v>522.4871625916123</v>
      </c>
      <c r="L44" s="38">
        <f t="shared" si="9"/>
        <v>532.3282493393697</v>
      </c>
      <c r="M44" s="39">
        <f t="shared" si="10"/>
        <v>9.841086747757345</v>
      </c>
      <c r="N44" s="36">
        <v>-2</v>
      </c>
      <c r="O44" s="36">
        <v>2</v>
      </c>
    </row>
    <row r="45" spans="1:15" ht="12">
      <c r="A45" s="32">
        <f t="shared" si="4"/>
        <v>13.5</v>
      </c>
      <c r="B45" s="31"/>
      <c r="C45" s="32">
        <f t="shared" si="5"/>
        <v>532.1586767262604</v>
      </c>
      <c r="D45" s="35">
        <f t="shared" si="6"/>
        <v>6.5</v>
      </c>
      <c r="E45" s="34"/>
      <c r="F45" s="35">
        <f t="shared" si="7"/>
        <v>790.2170262973756</v>
      </c>
      <c r="G45" s="43">
        <v>3.5</v>
      </c>
      <c r="H45" s="42"/>
      <c r="I45" s="45">
        <f>L63</f>
        <v>1116.7865132375337</v>
      </c>
      <c r="J45" s="37">
        <v>13.5</v>
      </c>
      <c r="K45" s="38">
        <f t="shared" si="8"/>
        <v>532.1586767262604</v>
      </c>
      <c r="L45" s="38">
        <f t="shared" si="9"/>
        <v>541.9882740888615</v>
      </c>
      <c r="M45" s="39">
        <f t="shared" si="10"/>
        <v>9.829597362601135</v>
      </c>
      <c r="N45" s="36">
        <v>-2</v>
      </c>
      <c r="O45" s="36">
        <v>2</v>
      </c>
    </row>
    <row r="46" spans="1:15" ht="12">
      <c r="A46" s="32">
        <f t="shared" si="4"/>
        <v>13</v>
      </c>
      <c r="B46" s="31"/>
      <c r="C46" s="32">
        <f t="shared" si="5"/>
        <v>542.484589115863</v>
      </c>
      <c r="D46" s="35">
        <f t="shared" si="6"/>
        <v>6</v>
      </c>
      <c r="E46" s="34"/>
      <c r="F46" s="35">
        <f t="shared" si="7"/>
        <v>826.4208333333333</v>
      </c>
      <c r="G46" s="44">
        <v>4</v>
      </c>
      <c r="H46" s="42"/>
      <c r="I46" s="45">
        <f>L62</f>
        <v>1041.1027777777779</v>
      </c>
      <c r="J46" s="37">
        <v>13</v>
      </c>
      <c r="K46" s="38">
        <f t="shared" si="8"/>
        <v>542.484589115863</v>
      </c>
      <c r="L46" s="38">
        <f t="shared" si="9"/>
        <v>552.3002947060595</v>
      </c>
      <c r="M46" s="39">
        <f t="shared" si="10"/>
        <v>9.815705590196558</v>
      </c>
      <c r="N46" s="36">
        <v>-2</v>
      </c>
      <c r="O46" s="36">
        <v>2</v>
      </c>
    </row>
    <row r="47" spans="1:15" ht="12">
      <c r="A47" s="32">
        <f t="shared" si="4"/>
        <v>12.5</v>
      </c>
      <c r="B47" s="31"/>
      <c r="C47" s="32">
        <f t="shared" si="5"/>
        <v>553.5336426927416</v>
      </c>
      <c r="D47" s="35">
        <f t="shared" si="6"/>
        <v>5.5</v>
      </c>
      <c r="E47" s="34"/>
      <c r="F47" s="35">
        <f t="shared" si="7"/>
        <v>867.5982045036969</v>
      </c>
      <c r="G47" s="42"/>
      <c r="H47" s="42"/>
      <c r="I47" s="42"/>
      <c r="J47" s="37">
        <v>12.5</v>
      </c>
      <c r="K47" s="38">
        <f t="shared" si="8"/>
        <v>553.5336426927416</v>
      </c>
      <c r="L47" s="38">
        <f t="shared" si="9"/>
        <v>563.3326255348</v>
      </c>
      <c r="M47" s="39">
        <f t="shared" si="10"/>
        <v>9.798982842058308</v>
      </c>
      <c r="N47" s="36">
        <v>-2</v>
      </c>
      <c r="O47" s="36">
        <v>2</v>
      </c>
    </row>
    <row r="48" spans="1:15" ht="12">
      <c r="A48" s="32">
        <f t="shared" si="4"/>
        <v>12</v>
      </c>
      <c r="B48" s="31"/>
      <c r="C48" s="32">
        <f t="shared" si="5"/>
        <v>565.384558137215</v>
      </c>
      <c r="D48" s="35">
        <f t="shared" si="6"/>
        <v>5</v>
      </c>
      <c r="E48" s="34"/>
      <c r="F48" s="35">
        <f t="shared" si="7"/>
        <v>914.8496079053091</v>
      </c>
      <c r="G48" s="42"/>
      <c r="H48" s="42"/>
      <c r="I48" s="42"/>
      <c r="J48" s="37">
        <v>12</v>
      </c>
      <c r="K48" s="38">
        <f t="shared" si="8"/>
        <v>565.384558137215</v>
      </c>
      <c r="L48" s="38">
        <f t="shared" si="9"/>
        <v>575.1634700235097</v>
      </c>
      <c r="M48" s="39">
        <f t="shared" si="10"/>
        <v>9.778911886294736</v>
      </c>
      <c r="N48" s="36">
        <v>-2</v>
      </c>
      <c r="O48" s="36">
        <v>2</v>
      </c>
    </row>
    <row r="49" spans="1:15" ht="12">
      <c r="A49" s="32">
        <f t="shared" si="4"/>
        <v>11.5</v>
      </c>
      <c r="B49" s="31"/>
      <c r="C49" s="32">
        <f t="shared" si="5"/>
        <v>578.1279123250742</v>
      </c>
      <c r="D49" s="35">
        <f t="shared" si="6"/>
        <v>4.5</v>
      </c>
      <c r="E49" s="34"/>
      <c r="F49" s="35">
        <f t="shared" si="7"/>
        <v>969.6260211507259</v>
      </c>
      <c r="G49" s="42"/>
      <c r="H49" s="42"/>
      <c r="I49" s="42"/>
      <c r="J49" s="37">
        <v>11.5</v>
      </c>
      <c r="K49" s="38">
        <f t="shared" si="8"/>
        <v>578.1279123250742</v>
      </c>
      <c r="L49" s="38">
        <f t="shared" si="9"/>
        <v>587.8827773343835</v>
      </c>
      <c r="M49" s="39">
        <f t="shared" si="10"/>
        <v>9.754865009309242</v>
      </c>
      <c r="N49" s="36">
        <v>-2</v>
      </c>
      <c r="O49" s="36">
        <v>2</v>
      </c>
    </row>
    <row r="50" spans="1:15" ht="12">
      <c r="A50" s="32">
        <f t="shared" si="4"/>
        <v>11</v>
      </c>
      <c r="B50" s="31"/>
      <c r="C50" s="32">
        <f t="shared" si="5"/>
        <v>591.8684577511181</v>
      </c>
      <c r="D50" s="35">
        <f t="shared" si="6"/>
        <v>4</v>
      </c>
      <c r="E50" s="34"/>
      <c r="F50" s="35">
        <f t="shared" si="7"/>
        <v>1033.8805555555555</v>
      </c>
      <c r="G50" s="42"/>
      <c r="H50" s="42"/>
      <c r="I50" s="42"/>
      <c r="J50" s="37">
        <v>11</v>
      </c>
      <c r="K50" s="38">
        <f t="shared" si="8"/>
        <v>591.8684577511181</v>
      </c>
      <c r="L50" s="38">
        <f t="shared" si="9"/>
        <v>601.5945335492767</v>
      </c>
      <c r="M50" s="39">
        <f t="shared" si="10"/>
        <v>9.726075798158604</v>
      </c>
      <c r="N50" s="36">
        <v>-2</v>
      </c>
      <c r="O50" s="36">
        <v>2</v>
      </c>
    </row>
    <row r="51" spans="1:15" ht="12">
      <c r="A51" s="32">
        <f t="shared" si="4"/>
        <v>10.5</v>
      </c>
      <c r="B51" s="31"/>
      <c r="C51" s="32">
        <f t="shared" si="5"/>
        <v>606.7280086218</v>
      </c>
      <c r="D51" s="35">
        <f t="shared" si="6"/>
        <v>3.5</v>
      </c>
      <c r="E51" s="34"/>
      <c r="F51" s="35">
        <f t="shared" si="7"/>
        <v>1110.3062427030031</v>
      </c>
      <c r="G51" s="42"/>
      <c r="H51" s="42"/>
      <c r="I51" s="42"/>
      <c r="J51" s="37">
        <v>10.5</v>
      </c>
      <c r="K51" s="38">
        <f t="shared" si="8"/>
        <v>606.7280086218</v>
      </c>
      <c r="L51" s="38">
        <f t="shared" si="9"/>
        <v>616.4196109765667</v>
      </c>
      <c r="M51" s="39">
        <f t="shared" si="10"/>
        <v>9.691602354766701</v>
      </c>
      <c r="N51" s="36">
        <v>-2</v>
      </c>
      <c r="O51" s="36">
        <v>2</v>
      </c>
    </row>
    <row r="52" spans="1:15" ht="12">
      <c r="A52" s="32">
        <f t="shared" si="4"/>
        <v>10</v>
      </c>
      <c r="B52" s="31"/>
      <c r="C52" s="32">
        <f t="shared" si="5"/>
        <v>622.849061992923</v>
      </c>
      <c r="D52" s="35">
        <f t="shared" si="6"/>
        <v>3</v>
      </c>
      <c r="E52" s="34"/>
      <c r="F52" s="35">
        <f t="shared" si="7"/>
        <v>1202.7230829186408</v>
      </c>
      <c r="G52" s="42"/>
      <c r="H52" s="42"/>
      <c r="I52" s="42"/>
      <c r="J52" s="37">
        <v>10</v>
      </c>
      <c r="K52" s="38">
        <f t="shared" si="8"/>
        <v>622.849061992923</v>
      </c>
      <c r="L52" s="38">
        <f t="shared" si="9"/>
        <v>632.4993408720845</v>
      </c>
      <c r="M52" s="39">
        <f t="shared" si="10"/>
        <v>9.650278879161533</v>
      </c>
      <c r="N52" s="36">
        <v>-2</v>
      </c>
      <c r="O52" s="36">
        <v>2</v>
      </c>
    </row>
    <row r="53" spans="1:15" ht="12">
      <c r="A53" s="32">
        <f t="shared" si="4"/>
        <v>9</v>
      </c>
      <c r="B53" s="31"/>
      <c r="C53" s="32">
        <f t="shared" si="5"/>
        <v>659.5778601890518</v>
      </c>
      <c r="D53" s="35"/>
      <c r="E53" s="34"/>
      <c r="F53" s="34"/>
      <c r="G53" s="42"/>
      <c r="H53" s="42"/>
      <c r="I53" s="42"/>
      <c r="J53" s="37">
        <v>9</v>
      </c>
      <c r="K53" s="38">
        <f t="shared" si="8"/>
        <v>659.5778601890518</v>
      </c>
      <c r="L53" s="38">
        <f t="shared" si="9"/>
        <v>669.1187507817153</v>
      </c>
      <c r="M53" s="39">
        <f t="shared" si="10"/>
        <v>9.540890592663573</v>
      </c>
      <c r="N53" s="36">
        <v>-2</v>
      </c>
      <c r="O53" s="36">
        <v>2</v>
      </c>
    </row>
    <row r="54" spans="1:15" ht="12">
      <c r="A54" s="31"/>
      <c r="B54" s="31"/>
      <c r="C54" s="31"/>
      <c r="D54" s="35"/>
      <c r="E54" s="34"/>
      <c r="F54" s="34"/>
      <c r="G54" s="42"/>
      <c r="H54" s="42"/>
      <c r="I54" s="42"/>
      <c r="J54" s="37">
        <v>8</v>
      </c>
      <c r="K54" s="38">
        <f t="shared" si="8"/>
        <v>703.8182375989434</v>
      </c>
      <c r="L54" s="38">
        <f t="shared" si="9"/>
        <v>713.1992652322698</v>
      </c>
      <c r="M54" s="39">
        <f t="shared" si="10"/>
        <v>9.381027633326426</v>
      </c>
      <c r="N54" s="36">
        <v>-2</v>
      </c>
      <c r="O54" s="36">
        <v>2</v>
      </c>
    </row>
    <row r="55" spans="1:15" ht="12">
      <c r="A55" s="31"/>
      <c r="B55" s="32">
        <f aca="true" t="shared" si="11" ref="B55:B66">J42</f>
        <v>15</v>
      </c>
      <c r="C55" s="32">
        <f aca="true" t="shared" si="12" ref="C55:C66">L42</f>
        <v>514.7315544779717</v>
      </c>
      <c r="D55" s="34"/>
      <c r="E55" s="35">
        <f aca="true" t="shared" si="13" ref="E55:E65">J54</f>
        <v>8</v>
      </c>
      <c r="F55" s="35">
        <f aca="true" t="shared" si="14" ref="F55:F65">L54</f>
        <v>713.1992652322698</v>
      </c>
      <c r="G55" s="42"/>
      <c r="H55" s="42">
        <v>1.5</v>
      </c>
      <c r="I55" s="45">
        <f>K66</f>
        <v>1649.067564294339</v>
      </c>
      <c r="J55" s="37">
        <v>7.6</v>
      </c>
      <c r="K55" s="38">
        <f t="shared" si="8"/>
        <v>724.1558168749214</v>
      </c>
      <c r="L55" s="38">
        <f t="shared" si="9"/>
        <v>733.4530588493528</v>
      </c>
      <c r="M55" s="39">
        <f t="shared" si="10"/>
        <v>9.297241974431472</v>
      </c>
      <c r="N55" s="36">
        <v>-2</v>
      </c>
      <c r="O55" s="36">
        <v>2</v>
      </c>
    </row>
    <row r="56" spans="1:15" ht="12">
      <c r="A56" s="31"/>
      <c r="B56" s="32">
        <f t="shared" si="11"/>
        <v>14.5</v>
      </c>
      <c r="C56" s="32">
        <f t="shared" si="12"/>
        <v>523.2602799795525</v>
      </c>
      <c r="D56" s="34"/>
      <c r="E56" s="35">
        <f t="shared" si="13"/>
        <v>7.6</v>
      </c>
      <c r="F56" s="35">
        <f t="shared" si="14"/>
        <v>733.4530588493528</v>
      </c>
      <c r="G56" s="42"/>
      <c r="H56" s="43">
        <v>2</v>
      </c>
      <c r="I56" s="45">
        <f>K65</f>
        <v>1460.9180555555554</v>
      </c>
      <c r="J56" s="37">
        <v>7</v>
      </c>
      <c r="K56" s="38">
        <f t="shared" si="8"/>
        <v>758.1370128736129</v>
      </c>
      <c r="L56" s="38">
        <f t="shared" si="9"/>
        <v>767.2798024912049</v>
      </c>
      <c r="M56" s="39">
        <f t="shared" si="10"/>
        <v>9.14278961759203</v>
      </c>
      <c r="N56" s="36">
        <v>-2</v>
      </c>
      <c r="O56" s="36">
        <v>2</v>
      </c>
    </row>
    <row r="57" spans="1:15" ht="12">
      <c r="A57" s="31"/>
      <c r="B57" s="32">
        <f t="shared" si="11"/>
        <v>14</v>
      </c>
      <c r="C57" s="32">
        <f t="shared" si="12"/>
        <v>532.3282493393697</v>
      </c>
      <c r="D57" s="34"/>
      <c r="E57" s="35">
        <f t="shared" si="13"/>
        <v>7</v>
      </c>
      <c r="F57" s="35">
        <f t="shared" si="14"/>
        <v>767.2798024912049</v>
      </c>
      <c r="G57" s="42"/>
      <c r="H57" s="43">
        <v>3</v>
      </c>
      <c r="I57" s="45">
        <f>K64</f>
        <v>1202.7230829186408</v>
      </c>
      <c r="J57" s="37">
        <v>6.5</v>
      </c>
      <c r="K57" s="38">
        <f t="shared" si="8"/>
        <v>790.2170262973756</v>
      </c>
      <c r="L57" s="38">
        <f t="shared" si="9"/>
        <v>799.1974159003244</v>
      </c>
      <c r="M57" s="39">
        <f t="shared" si="10"/>
        <v>8.980389602948776</v>
      </c>
      <c r="N57" s="36">
        <v>-2</v>
      </c>
      <c r="O57" s="36">
        <v>2</v>
      </c>
    </row>
    <row r="58" spans="1:15" ht="12">
      <c r="A58" s="31"/>
      <c r="B58" s="32">
        <f t="shared" si="11"/>
        <v>13.5</v>
      </c>
      <c r="C58" s="32">
        <f t="shared" si="12"/>
        <v>541.9882740888615</v>
      </c>
      <c r="D58" s="34"/>
      <c r="E58" s="35">
        <f t="shared" si="13"/>
        <v>6.5</v>
      </c>
      <c r="F58" s="35">
        <f t="shared" si="14"/>
        <v>799.1974159003244</v>
      </c>
      <c r="G58" s="42"/>
      <c r="H58" s="43">
        <v>3.5</v>
      </c>
      <c r="I58" s="45">
        <f>K63</f>
        <v>1110.3062427030031</v>
      </c>
      <c r="J58" s="40">
        <v>6</v>
      </c>
      <c r="K58" s="38">
        <f>T3+100*(T4*O5/O4+T5*O6/O4+T6*O7/O4+T7*O8/O4+T8*(O8/O4)*(O8/O4)+T9*O9/O4+T10*O10/O4+T11*O11/O4+T12*O12/O4+T13*O13/O4+T14*O14/O4+T15*O15/O4+T16*O16/O4)</f>
        <v>826.4208333333333</v>
      </c>
      <c r="L58" s="38">
        <f>T3+100*(T4*P5/P4+T5*P6/P4+T6*P7/P4+T7*P8/P4+T8*(P8/P4)*(P8/P4)+T9*P9/P4+T10*P10/P4+T11*P11/P4+T12*P12/P4+T13*P13/P4+T14*P14/P4+T15*P15/P4+T16*P16/P4)</f>
        <v>835.1986111111111</v>
      </c>
      <c r="M58" s="39">
        <f t="shared" si="10"/>
        <v>8.777777777777715</v>
      </c>
      <c r="N58" s="36">
        <v>-2</v>
      </c>
      <c r="O58" s="36">
        <v>2</v>
      </c>
    </row>
    <row r="59" spans="1:15" ht="12">
      <c r="A59" s="31"/>
      <c r="B59" s="32">
        <f t="shared" si="11"/>
        <v>13</v>
      </c>
      <c r="C59" s="32">
        <f t="shared" si="12"/>
        <v>552.3002947060595</v>
      </c>
      <c r="D59" s="34"/>
      <c r="E59" s="35">
        <f t="shared" si="13"/>
        <v>6</v>
      </c>
      <c r="F59" s="35">
        <f t="shared" si="14"/>
        <v>835.1986111111111</v>
      </c>
      <c r="G59" s="42"/>
      <c r="H59" s="44">
        <v>4</v>
      </c>
      <c r="I59" s="45">
        <f>K62</f>
        <v>1033.8805555555555</v>
      </c>
      <c r="J59" s="37">
        <v>5.5</v>
      </c>
      <c r="K59" s="38">
        <f>$G$23/(-$G$22+$J59)+$G$24</f>
        <v>867.5982045036969</v>
      </c>
      <c r="L59" s="38">
        <f>H$23/(-H$22+$J59)+H$24</f>
        <v>876.1206357169804</v>
      </c>
      <c r="M59" s="39">
        <f t="shared" si="10"/>
        <v>8.522431213283426</v>
      </c>
      <c r="N59" s="36">
        <v>-2</v>
      </c>
      <c r="O59" s="36">
        <v>2</v>
      </c>
    </row>
    <row r="60" spans="1:15" ht="12">
      <c r="A60" s="31"/>
      <c r="B60" s="32">
        <f t="shared" si="11"/>
        <v>12.5</v>
      </c>
      <c r="C60" s="32">
        <f t="shared" si="12"/>
        <v>563.3326255348</v>
      </c>
      <c r="D60" s="34"/>
      <c r="E60" s="35">
        <f t="shared" si="13"/>
        <v>5.5</v>
      </c>
      <c r="F60" s="35">
        <f t="shared" si="14"/>
        <v>876.1206357169804</v>
      </c>
      <c r="G60" s="42"/>
      <c r="H60" s="42"/>
      <c r="I60" s="42"/>
      <c r="J60" s="37">
        <v>5</v>
      </c>
      <c r="K60" s="38">
        <f>$G$23/(-$G$22+$J60)+$G$24</f>
        <v>914.8496079053091</v>
      </c>
      <c r="L60" s="38">
        <f>H$23/(-H$22+$J60)+H$24</f>
        <v>923.0464055698432</v>
      </c>
      <c r="M60" s="39">
        <f t="shared" si="10"/>
        <v>8.196797664534074</v>
      </c>
      <c r="N60" s="36">
        <v>-2</v>
      </c>
      <c r="O60" s="36">
        <v>2</v>
      </c>
    </row>
    <row r="61" spans="1:15" ht="12">
      <c r="A61" s="31"/>
      <c r="B61" s="32">
        <f t="shared" si="11"/>
        <v>12</v>
      </c>
      <c r="C61" s="32">
        <f t="shared" si="12"/>
        <v>575.1634700235097</v>
      </c>
      <c r="D61" s="34"/>
      <c r="E61" s="35">
        <f t="shared" si="13"/>
        <v>5</v>
      </c>
      <c r="F61" s="35">
        <f t="shared" si="14"/>
        <v>923.0464055698432</v>
      </c>
      <c r="G61" s="42"/>
      <c r="H61" s="42"/>
      <c r="I61" s="42"/>
      <c r="J61" s="37">
        <v>4.5</v>
      </c>
      <c r="K61" s="38">
        <f>$G$23/(-$G$22+$J61)+$G$24</f>
        <v>969.6260211507259</v>
      </c>
      <c r="L61" s="38">
        <f>H$23/(-H$22+$J61)+H$24</f>
        <v>977.4017439499263</v>
      </c>
      <c r="M61" s="39">
        <f t="shared" si="10"/>
        <v>7.775722799200366</v>
      </c>
      <c r="N61" s="36">
        <v>-2</v>
      </c>
      <c r="O61" s="36">
        <v>2</v>
      </c>
    </row>
    <row r="62" spans="1:15" ht="12">
      <c r="A62" s="31"/>
      <c r="B62" s="32">
        <f t="shared" si="11"/>
        <v>11.5</v>
      </c>
      <c r="C62" s="32">
        <f t="shared" si="12"/>
        <v>587.8827773343835</v>
      </c>
      <c r="D62" s="34"/>
      <c r="E62" s="35">
        <f t="shared" si="13"/>
        <v>4.5</v>
      </c>
      <c r="F62" s="35">
        <f t="shared" si="14"/>
        <v>977.4017439499263</v>
      </c>
      <c r="G62" s="42"/>
      <c r="H62" s="42"/>
      <c r="I62" s="42"/>
      <c r="J62" s="40">
        <v>4</v>
      </c>
      <c r="K62" s="38">
        <f>S3+100*(S4*O5/O4+S5*O6/O4+S6*O7/O4+S7*O8/O4+S8*(O8/O4)*(O8/O4)+S9*O9/O4+S10*O10/O4+S11*O11/O4+S12*O12/O4+S13*O13/O4+S14*O14/O4+S15*O15/O4+S16*O16/O4)</f>
        <v>1033.8805555555555</v>
      </c>
      <c r="L62" s="38">
        <f>S3+100*(S4*P5/P4+S5*P6/P4+S6*P7/P4+S7*P8/P4+S8*(P8/P4)*(P8/P4)+S9*P9/P4+S10*P10/P4+S11*P11/P4+S12*P12/P4+S13*P13/P4+S14*P14/P4+S15*P15/P4+S16*P16/P4)</f>
        <v>1041.1027777777779</v>
      </c>
      <c r="M62" s="39">
        <f t="shared" si="10"/>
        <v>7.222222222222399</v>
      </c>
      <c r="N62" s="36">
        <v>-2</v>
      </c>
      <c r="O62" s="36">
        <v>2</v>
      </c>
    </row>
    <row r="63" spans="1:15" ht="12">
      <c r="A63" s="31"/>
      <c r="B63" s="32">
        <f t="shared" si="11"/>
        <v>11</v>
      </c>
      <c r="C63" s="32">
        <f t="shared" si="12"/>
        <v>601.5945335492767</v>
      </c>
      <c r="D63" s="34"/>
      <c r="E63" s="35">
        <f t="shared" si="13"/>
        <v>4</v>
      </c>
      <c r="F63" s="35">
        <f t="shared" si="14"/>
        <v>1041.1027777777779</v>
      </c>
      <c r="G63" s="42"/>
      <c r="H63" s="42"/>
      <c r="I63" s="42"/>
      <c r="J63" s="37">
        <v>3.5</v>
      </c>
      <c r="K63" s="38">
        <f>$G$23/(-$G$22+$J63)+$G$24</f>
        <v>1110.3062427030031</v>
      </c>
      <c r="L63" s="38">
        <f>H$23/(-H$22+$J63)+H$24</f>
        <v>1116.7865132375337</v>
      </c>
      <c r="M63" s="39">
        <f t="shared" si="10"/>
        <v>6.4802705345305185</v>
      </c>
      <c r="N63" s="36">
        <v>-2</v>
      </c>
      <c r="O63" s="36">
        <v>2</v>
      </c>
    </row>
    <row r="64" spans="1:15" ht="12">
      <c r="A64" s="31"/>
      <c r="B64" s="32">
        <f t="shared" si="11"/>
        <v>10.5</v>
      </c>
      <c r="C64" s="32">
        <f t="shared" si="12"/>
        <v>616.4196109765667</v>
      </c>
      <c r="D64" s="34"/>
      <c r="E64" s="35">
        <f t="shared" si="13"/>
        <v>3.5</v>
      </c>
      <c r="F64" s="35">
        <f t="shared" si="14"/>
        <v>1116.7865132375337</v>
      </c>
      <c r="G64" s="42"/>
      <c r="H64" s="42"/>
      <c r="I64" s="42"/>
      <c r="J64" s="37">
        <v>3</v>
      </c>
      <c r="K64" s="38">
        <f>$G$23/(-$G$22+$J64)+$G$24</f>
        <v>1202.7230829186408</v>
      </c>
      <c r="L64" s="38">
        <f>H$23/(-H$22+$J64)+H$24</f>
        <v>1208.1850399259163</v>
      </c>
      <c r="M64" s="39">
        <f t="shared" si="10"/>
        <v>5.461957007275487</v>
      </c>
      <c r="N64" s="36">
        <v>-2</v>
      </c>
      <c r="O64" s="36">
        <v>2</v>
      </c>
    </row>
    <row r="65" spans="1:15" ht="12">
      <c r="A65" s="31"/>
      <c r="B65" s="32">
        <f t="shared" si="11"/>
        <v>10</v>
      </c>
      <c r="C65" s="32">
        <f t="shared" si="12"/>
        <v>632.4993408720845</v>
      </c>
      <c r="D65" s="34"/>
      <c r="E65" s="35">
        <f t="shared" si="13"/>
        <v>3</v>
      </c>
      <c r="F65" s="35">
        <f t="shared" si="14"/>
        <v>1208.1850399259163</v>
      </c>
      <c r="G65" s="42"/>
      <c r="H65" s="42"/>
      <c r="I65" s="42"/>
      <c r="J65" s="40">
        <v>2</v>
      </c>
      <c r="K65" s="38">
        <f>R3+100*(R4*O5/O4+R5*O6/O4+R6*O7/O4+R7*O8/O4+R8*(O8/O4)*(O8/O4)+R9*O9/O4+R10*O10/O4+R11*O11/O4+R12*O12/O4+R13*O13/O4+R14*O14/O4+R15*O15/O4+R16*O16/O4)</f>
        <v>1460.9180555555554</v>
      </c>
      <c r="L65" s="38">
        <f>R3+100*(R4*P5/P4+R5*P6/P4+R6*P7/P4+R7*P8/P4+R8*(P8/P4)*(P8/P4)+R9*P9/P4+R10*P10/P4+R11*P11/P4+R12*P12/P4+R13*P13/P4+R14*P14/P4+R15*P15/P4+R16*P16/P4)</f>
        <v>1462.8347222222221</v>
      </c>
      <c r="M65" s="39">
        <f t="shared" si="10"/>
        <v>1.9166666666667425</v>
      </c>
      <c r="N65" s="36">
        <v>-2</v>
      </c>
      <c r="O65" s="36">
        <v>2</v>
      </c>
    </row>
    <row r="66" spans="1:15" ht="12">
      <c r="A66" s="31"/>
      <c r="B66" s="32">
        <f t="shared" si="11"/>
        <v>9</v>
      </c>
      <c r="C66" s="32">
        <f t="shared" si="12"/>
        <v>669.1187507817153</v>
      </c>
      <c r="D66" s="34"/>
      <c r="E66" s="35"/>
      <c r="F66" s="35"/>
      <c r="G66" s="42"/>
      <c r="H66" s="42"/>
      <c r="I66" s="42"/>
      <c r="J66" s="37">
        <v>1.5</v>
      </c>
      <c r="K66" s="38">
        <f>$G$23/(-$G$22+$J66)+$G$24</f>
        <v>1649.067564294339</v>
      </c>
      <c r="L66" s="38">
        <f>H$23/(-H$22+$J66)+H$24</f>
        <v>1647.7538015950176</v>
      </c>
      <c r="M66" s="39">
        <f t="shared" si="10"/>
        <v>-1.3137626993213871</v>
      </c>
      <c r="N66" s="36">
        <v>-2</v>
      </c>
      <c r="O66" s="36">
        <v>2</v>
      </c>
    </row>
    <row r="67" spans="5:15" ht="12">
      <c r="E67" s="3"/>
      <c r="J67" s="37">
        <v>1</v>
      </c>
      <c r="K67" s="36"/>
      <c r="L67" s="36"/>
      <c r="M67" s="36"/>
      <c r="N67" s="36">
        <v>-2</v>
      </c>
      <c r="O67" s="36">
        <v>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GHI RWTH-Aachen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Reinhardt Conradt</dc:creator>
  <cp:keywords/>
  <dc:description/>
  <cp:lastModifiedBy>user_ceramic-12</cp:lastModifiedBy>
  <dcterms:created xsi:type="dcterms:W3CDTF">2006-07-10T10:06:31Z</dcterms:created>
  <dcterms:modified xsi:type="dcterms:W3CDTF">2007-04-09T01:30:41Z</dcterms:modified>
  <cp:category/>
  <cp:version/>
  <cp:contentType/>
  <cp:contentStatus/>
</cp:coreProperties>
</file>